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9210" activeTab="0"/>
  </bookViews>
  <sheets>
    <sheet name="Data" sheetId="1" r:id="rId1"/>
    <sheet name="Calculation" sheetId="2" r:id="rId2"/>
  </sheets>
  <definedNames>
    <definedName name="_xlnm.Print_Area" localSheetId="1">'Calculation'!#REF!</definedName>
    <definedName name="_xlnm.Print_Area" localSheetId="0">'Data'!$C$6:$H$91</definedName>
    <definedName name="Z_7B0D8E92_3010_11D8_A422_00065B22579B_.wvu.PrintArea" localSheetId="1" hidden="1">'Calculation'!#REF!</definedName>
  </definedNames>
  <calcPr calcMode="manual" fullCalcOnLoad="1"/>
</workbook>
</file>

<file path=xl/sharedStrings.xml><?xml version="1.0" encoding="utf-8"?>
<sst xmlns="http://schemas.openxmlformats.org/spreadsheetml/2006/main" count="259" uniqueCount="144">
  <si>
    <t xml:space="preserve"> </t>
  </si>
  <si>
    <t>Half Year</t>
  </si>
  <si>
    <t>$m</t>
  </si>
  <si>
    <t>Income</t>
  </si>
  <si>
    <t>Net Interest Income</t>
  </si>
  <si>
    <t>Other banking operating income</t>
  </si>
  <si>
    <t>Total Banking Income</t>
  </si>
  <si>
    <t>Operating Income</t>
  </si>
  <si>
    <t>Investment Return on Shareholder Funds</t>
  </si>
  <si>
    <t>Shareholder investment returns</t>
  </si>
  <si>
    <t>Policyholder tax</t>
  </si>
  <si>
    <t>Policyholder tax benefits</t>
  </si>
  <si>
    <t>Funds Management income</t>
  </si>
  <si>
    <t>Operating Income - Life insurance</t>
  </si>
  <si>
    <t>Operating Income - General insurance</t>
  </si>
  <si>
    <t>Operating Income Insurance</t>
  </si>
  <si>
    <t>Insurance Income</t>
  </si>
  <si>
    <t>Total Income</t>
  </si>
  <si>
    <t>Expenses</t>
  </si>
  <si>
    <t>Banking</t>
  </si>
  <si>
    <t xml:space="preserve">Funds Management </t>
  </si>
  <si>
    <t>Insurance</t>
  </si>
  <si>
    <t>Operating Expenses</t>
  </si>
  <si>
    <t>Total Expenses</t>
  </si>
  <si>
    <t>Profit before bad debt expense</t>
  </si>
  <si>
    <t>Charge for Bad and Doubtful Debts</t>
  </si>
  <si>
    <t>Profit before tax expense</t>
  </si>
  <si>
    <t>Income Tax - Policyholder</t>
  </si>
  <si>
    <t>Income Tax - Corporate</t>
  </si>
  <si>
    <t>Income Tax</t>
  </si>
  <si>
    <t>Operating Profit after Tax</t>
  </si>
  <si>
    <t>Outside Equity Interest (OEI)</t>
  </si>
  <si>
    <t>Net Profit After Tax &amp; OEI – Cash Basis</t>
  </si>
  <si>
    <t xml:space="preserve">Appraisal Value Uplift </t>
  </si>
  <si>
    <t>Goodwill Amortisation</t>
  </si>
  <si>
    <t>Net Profit after Tax &amp; OEI - Statutory</t>
  </si>
  <si>
    <t>Shareholder Investment Returns - after tax</t>
  </si>
  <si>
    <t>Return on Equity - Underlying</t>
  </si>
  <si>
    <t>Net</t>
  </si>
  <si>
    <t>Accum AV uplift and goodwill</t>
  </si>
  <si>
    <t>Av. Equity</t>
  </si>
  <si>
    <t>Pref shares</t>
  </si>
  <si>
    <t>OEI</t>
  </si>
  <si>
    <t>Avg Net Assets</t>
  </si>
  <si>
    <t>Return on Equity - underlying</t>
  </si>
  <si>
    <t>Return on Equity - cash</t>
  </si>
  <si>
    <t>ROE</t>
  </si>
  <si>
    <t>Dividend Cover</t>
  </si>
  <si>
    <t>Total Dividend</t>
  </si>
  <si>
    <t>NPAT - ordinary shareholders</t>
  </si>
  <si>
    <t>less preference dividends</t>
  </si>
  <si>
    <t>Dividends per share</t>
  </si>
  <si>
    <t>Dividends</t>
  </si>
  <si>
    <t>DPS</t>
  </si>
  <si>
    <t>Adjusted profit for EPS calculation</t>
  </si>
  <si>
    <t>Earnings per Share - underlying basis</t>
  </si>
  <si>
    <t>EPS diluted - Cash basis</t>
  </si>
  <si>
    <t>Earnings per Share - cash basis</t>
  </si>
  <si>
    <t>EPS</t>
  </si>
  <si>
    <t>Average Interest Earning Assets</t>
  </si>
  <si>
    <t>Avg Inforce Premiums</t>
  </si>
  <si>
    <t>Eligible Loan Capital</t>
  </si>
  <si>
    <t>Preference Share capital</t>
  </si>
  <si>
    <t>Other equity interests</t>
  </si>
  <si>
    <t>Outside Equity Interest (net of OEI deducted from Tier 1 capital)</t>
  </si>
  <si>
    <t>Investment in non consolidated subsidiaries (net of</t>
  </si>
  <si>
    <t>Other deductions</t>
  </si>
  <si>
    <t>Other</t>
  </si>
  <si>
    <t>NIM</t>
  </si>
  <si>
    <t>Average Interest Earning assets</t>
  </si>
  <si>
    <t>NIM %pa</t>
  </si>
  <si>
    <t>Banking Income</t>
  </si>
  <si>
    <t>Average Funds under Administration</t>
  </si>
  <si>
    <t>Average inforce premiums</t>
  </si>
  <si>
    <t>Operating expenses - Internal</t>
  </si>
  <si>
    <t>ACE Ratio</t>
  </si>
  <si>
    <t>Deduct:</t>
  </si>
  <si>
    <t>Total Adjusted Common Equity</t>
  </si>
  <si>
    <t>Risk Weighted Assets</t>
  </si>
  <si>
    <t>Accumulated AV uplift and goodwill</t>
  </si>
  <si>
    <t>No of shares at end of period</t>
  </si>
  <si>
    <t>Less Accum AV uplift and goodwill</t>
  </si>
  <si>
    <t>Less:</t>
  </si>
  <si>
    <t>Add Other</t>
  </si>
  <si>
    <t>Preference dividends</t>
  </si>
  <si>
    <t>Other Data</t>
  </si>
  <si>
    <t>Tax Expense on Shareholder Investment Returns</t>
  </si>
  <si>
    <t>page 6</t>
  </si>
  <si>
    <t>page 17</t>
  </si>
  <si>
    <t>page 21</t>
  </si>
  <si>
    <t>page 9</t>
  </si>
  <si>
    <t>page 7</t>
  </si>
  <si>
    <t>page 23</t>
  </si>
  <si>
    <t>page 27 -average of opening &amp; closing balance</t>
  </si>
  <si>
    <t>page 5</t>
  </si>
  <si>
    <t>page 52</t>
  </si>
  <si>
    <t>page 22 -average of opening &amp; closing balance</t>
  </si>
  <si>
    <t>Average Outside Equity Interest</t>
  </si>
  <si>
    <t>Average preference shares &amp; other equity instruments</t>
  </si>
  <si>
    <t>Diluted average number of shares</t>
  </si>
  <si>
    <t>Average number of shares - fully diluted</t>
  </si>
  <si>
    <t>Average number of shares</t>
  </si>
  <si>
    <t>December 2004 Profit Announcement</t>
  </si>
  <si>
    <t>Average Net Assets</t>
  </si>
  <si>
    <t>Tier One capital</t>
  </si>
  <si>
    <t>intangible component deducted from Tier 1 capital)</t>
  </si>
  <si>
    <t>Intangible component deducted from Tier 1 capital)</t>
  </si>
  <si>
    <t>Operating expenses - External</t>
  </si>
  <si>
    <t>Profit Summary - Input schedule</t>
  </si>
  <si>
    <t>Ratio's - Output summary</t>
  </si>
  <si>
    <t>Productivity</t>
  </si>
  <si>
    <t>Insurance expenses to average in-force premiums ratio</t>
  </si>
  <si>
    <t>Expenses to average in-force premiums - cash</t>
  </si>
  <si>
    <t>Expenses to average in-force premiums - underlying</t>
  </si>
  <si>
    <t>Expenses to average FUA  - underlying</t>
  </si>
  <si>
    <t>Expenses to average FUA  - cash</t>
  </si>
  <si>
    <t>Funds Management expenses to average FUA ratio</t>
  </si>
  <si>
    <t xml:space="preserve">Expense to Income - underlying </t>
  </si>
  <si>
    <t>Expense to Income - cash</t>
  </si>
  <si>
    <t>Banking expense to income ratio</t>
  </si>
  <si>
    <t>Net Assets</t>
  </si>
  <si>
    <t>page 27</t>
  </si>
  <si>
    <t>Goodwill</t>
  </si>
  <si>
    <t>Outside Equity Interests</t>
  </si>
  <si>
    <t>Preference Share Capital</t>
  </si>
  <si>
    <t>Other equity instruments</t>
  </si>
  <si>
    <t>Total Net Tangible Assets</t>
  </si>
  <si>
    <t>Net Tangible Assets (NTA) per share</t>
  </si>
  <si>
    <t>Dividend payout ratio - Cash basis</t>
  </si>
  <si>
    <t>Payout ratio - cash basis</t>
  </si>
  <si>
    <t>Dividend Cover - cash</t>
  </si>
  <si>
    <t>NPAT (Underlying)</t>
  </si>
  <si>
    <t>NPAT (underlying)</t>
  </si>
  <si>
    <t>NPAT (cash)</t>
  </si>
  <si>
    <t>Preference shares</t>
  </si>
  <si>
    <t>Average Equity</t>
  </si>
  <si>
    <t>Adjusted profit for ROE calculation</t>
  </si>
  <si>
    <t>page 51</t>
  </si>
  <si>
    <t>Expenses including Which new Bank</t>
  </si>
  <si>
    <t>Which new Bank</t>
  </si>
  <si>
    <t>Tax Expense on Which new Bank</t>
  </si>
  <si>
    <t>Which new Bank - after tax</t>
  </si>
  <si>
    <t>Net Profit After Tax - underlying</t>
  </si>
  <si>
    <t>page 50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</si>
</sst>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0.0%"/>
    <numFmt numFmtId="166" formatCode="_-* #,##0_-;\-* #,##0_-;_-* &quot;-&quot;??_-;_-@_-"/>
    <numFmt numFmtId="167" formatCode="_-* #,##0_-;* \(#,##0\)_-;_-* &quot;-&quot;_-;_-@_-"/>
    <numFmt numFmtId="168" formatCode="_-* #,##0.0_-;* \(#,##0.0\)_-;_-* &quot;-&quot;_-;_-@_-"/>
    <numFmt numFmtId="169" formatCode="0.0"/>
    <numFmt numFmtId="170" formatCode="#,##0\ ;\(#,##0\)"/>
    <numFmt numFmtId="171" formatCode="#,##0&quot; &quot;;\(#,##0\);\ * &quot;-&quot;&quot; &quot;"/>
    <numFmt numFmtId="172" formatCode="_-* #,##0.0_-;\-* #,##0.0_-;_-* &quot;-&quot;??_-;_-@_-"/>
    <numFmt numFmtId="173" formatCode="#,##0.0;\(#,##0.0\)"/>
    <numFmt numFmtId="174" formatCode="#,##0.00;\(#,##0.00\)"/>
    <numFmt numFmtId="175" formatCode="0.00%\,\(0.00%\)"/>
    <numFmt numFmtId="176" formatCode="0.00;\(0.00\)"/>
    <numFmt numFmtId="177" formatCode="_-* #,##0_-;\(* #,##0\)_-;_-* &quot;-&quot;_-;_-@_-"/>
    <numFmt numFmtId="178" formatCode="_-* #,##0_-;\-* \(#,##0\)_-;_-* &quot;-&quot;_-;_-@_-"/>
    <numFmt numFmtId="179" formatCode="_-* #,##0.00_-;* \(#,##0.00\)_-;_-* &quot;-&quot;_-;_-@_-"/>
    <numFmt numFmtId="180" formatCode="_-* #,##0.000_-;* \(#,##0.000\)_-;_-* &quot;-&quot;_-;_-@_-"/>
    <numFmt numFmtId="181" formatCode="_-* #,##0.0_-;\-* #,##0.0_-;_-* &quot;-&quot;?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dd\-mmm\-yy"/>
    <numFmt numFmtId="189" formatCode="dd\-mmmm\-yy"/>
    <numFmt numFmtId="190" formatCode="dd\-mmmm\-yyyy"/>
    <numFmt numFmtId="191" formatCode="dd\ mmmm\ yyyy"/>
    <numFmt numFmtId="192" formatCode="\(#,##0\);#,##0"/>
    <numFmt numFmtId="193" formatCode="#,##0;#,##0"/>
    <numFmt numFmtId="194" formatCode="_-* #,##0.000_-;\-* #,##0.000_-;_-* &quot;-&quot;??_-;_-@_-"/>
    <numFmt numFmtId="195" formatCode="\(#\)"/>
    <numFmt numFmtId="196" formatCode="_-* #,##0.0000_-;\-* #,##0.0000_-;_-* &quot;-&quot;??_-;_-@_-"/>
    <numFmt numFmtId="197" formatCode="_(* #,##0_);_(* \(#,##0\);_(* &quot;-&quot;??_);_(@_)"/>
    <numFmt numFmtId="198" formatCode="_(* #,##0.00_);_(* \(#,##0.00\);_(* &quot;-&quot;??_);_(@_)"/>
    <numFmt numFmtId="199" formatCode="0.0;\(0.0\)"/>
    <numFmt numFmtId="200" formatCode="_-* #,##0.0000_-;* \(#,##0.0000\)_-;_-* &quot;-&quot;_-;_-@_-"/>
    <numFmt numFmtId="201" formatCode="\(#,##0\);#,##0;* &quot;-&quot;"/>
    <numFmt numFmtId="202" formatCode="#,##0_ ;[Red]\-#,##0\ "/>
    <numFmt numFmtId="203" formatCode="0.00%;\(0.00%\)"/>
    <numFmt numFmtId="204" formatCode="0.0%;\(0.0%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%"/>
    <numFmt numFmtId="210" formatCode="_-* #,##0.00000_-;* \(#,##0.00000\)_-;_-* &quot;-&quot;_-;_-@_-"/>
    <numFmt numFmtId="211" formatCode="_-* #,##0.000000_-;* \(#,##0.000000\)_-;_-* &quot;-&quot;_-;_-@_-"/>
    <numFmt numFmtId="212" formatCode="[$-C09]dddd\,\ d\ mmmm\ yyyy"/>
    <numFmt numFmtId="213" formatCode="[$-C09]dd\-mmm\-yy;@"/>
    <numFmt numFmtId="214" formatCode="mmmm\-yy"/>
    <numFmt numFmtId="215" formatCode="0.0000%"/>
    <numFmt numFmtId="216" formatCode="0.00000%"/>
    <numFmt numFmtId="217" formatCode="0.000000%"/>
    <numFmt numFmtId="218" formatCode="0.0000000%"/>
    <numFmt numFmtId="219" formatCode="0.00000000%"/>
    <numFmt numFmtId="220" formatCode="0.000000000%"/>
    <numFmt numFmtId="221" formatCode="0.0000000000%"/>
    <numFmt numFmtId="222" formatCode="#,##0.0"/>
    <numFmt numFmtId="223" formatCode="#,##0.0\ ;\(#,##0.0\)"/>
    <numFmt numFmtId="224" formatCode="#,##0;\(#,##0\);;"/>
    <numFmt numFmtId="225" formatCode="0%;\ \(0%\)"/>
    <numFmt numFmtId="226" formatCode="#,##0.000;\(#,##0.000\)"/>
    <numFmt numFmtId="227" formatCode="#,##0.0000;\(#,##0.0000\)"/>
  </numFmts>
  <fonts count="8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>
        <color indexed="9"/>
      </bottom>
    </border>
    <border>
      <left style="thin"/>
      <right style="medium"/>
      <top>
        <color indexed="63"/>
      </top>
      <bottom style="thin">
        <color indexed="9"/>
      </bottom>
    </border>
    <border>
      <left style="medium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medium"/>
      <top style="thin">
        <color indexed="9"/>
      </top>
      <bottom style="thin"/>
    </border>
    <border>
      <left style="medium"/>
      <right style="thin"/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medium"/>
      <bottom style="thin">
        <color indexed="9"/>
      </bottom>
    </border>
    <border>
      <left style="medium"/>
      <right style="thin"/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medium"/>
      <top style="thin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thin"/>
      <right>
        <color indexed="63"/>
      </right>
      <top style="thin"/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17" fontId="4" fillId="2" borderId="9" xfId="0" applyNumberFormat="1" applyFont="1" applyFill="1" applyBorder="1" applyAlignment="1">
      <alignment horizontal="center"/>
    </xf>
    <xf numFmtId="17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 indent="2"/>
    </xf>
    <xf numFmtId="167" fontId="0" fillId="0" borderId="14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left" indent="2"/>
    </xf>
    <xf numFmtId="167" fontId="0" fillId="3" borderId="19" xfId="0" applyNumberFormat="1" applyFont="1" applyFill="1" applyBorder="1" applyAlignment="1">
      <alignment/>
    </xf>
    <xf numFmtId="167" fontId="0" fillId="0" borderId="19" xfId="0" applyNumberFormat="1" applyFont="1" applyBorder="1" applyAlignment="1">
      <alignment/>
    </xf>
    <xf numFmtId="167" fontId="0" fillId="0" borderId="2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6" xfId="0" applyFont="1" applyBorder="1" applyAlignment="1">
      <alignment horizontal="left" indent="1"/>
    </xf>
    <xf numFmtId="167" fontId="4" fillId="0" borderId="14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1" xfId="0" applyFont="1" applyBorder="1" applyAlignment="1">
      <alignment horizontal="left" indent="2"/>
    </xf>
    <xf numFmtId="0" fontId="4" fillId="0" borderId="22" xfId="0" applyFont="1" applyBorder="1" applyAlignment="1">
      <alignment horizontal="left" indent="1"/>
    </xf>
    <xf numFmtId="167" fontId="4" fillId="0" borderId="10" xfId="0" applyNumberFormat="1" applyFont="1" applyBorder="1" applyAlignment="1">
      <alignment/>
    </xf>
    <xf numFmtId="167" fontId="4" fillId="0" borderId="23" xfId="0" applyNumberFormat="1" applyFont="1" applyBorder="1" applyAlignment="1">
      <alignment/>
    </xf>
    <xf numFmtId="167" fontId="4" fillId="0" borderId="24" xfId="0" applyNumberFormat="1" applyFont="1" applyBorder="1" applyAlignment="1">
      <alignment/>
    </xf>
    <xf numFmtId="0" fontId="4" fillId="0" borderId="22" xfId="0" applyFont="1" applyBorder="1" applyAlignment="1">
      <alignment/>
    </xf>
    <xf numFmtId="167" fontId="4" fillId="0" borderId="25" xfId="0" applyNumberFormat="1" applyFont="1" applyBorder="1" applyAlignment="1">
      <alignment/>
    </xf>
    <xf numFmtId="167" fontId="4" fillId="0" borderId="26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70" fontId="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29" xfId="0" applyNumberFormat="1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4" fillId="0" borderId="26" xfId="0" applyNumberFormat="1" applyFont="1" applyBorder="1" applyAlignment="1">
      <alignment horizontal="center"/>
    </xf>
    <xf numFmtId="167" fontId="4" fillId="0" borderId="27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167" fontId="4" fillId="0" borderId="31" xfId="0" applyNumberFormat="1" applyFont="1" applyBorder="1" applyAlignment="1">
      <alignment horizontal="center"/>
    </xf>
    <xf numFmtId="167" fontId="4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4" xfId="0" applyFont="1" applyBorder="1" applyAlignment="1">
      <alignment/>
    </xf>
    <xf numFmtId="170" fontId="0" fillId="0" borderId="35" xfId="0" applyNumberFormat="1" applyFont="1" applyBorder="1" applyAlignment="1">
      <alignment vertical="center"/>
    </xf>
    <xf numFmtId="167" fontId="0" fillId="0" borderId="3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70" fontId="4" fillId="0" borderId="33" xfId="0" applyNumberFormat="1" applyFont="1" applyBorder="1" applyAlignment="1">
      <alignment vertical="center"/>
    </xf>
    <xf numFmtId="167" fontId="4" fillId="0" borderId="24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4" fillId="0" borderId="38" xfId="0" applyNumberFormat="1" applyFont="1" applyBorder="1" applyAlignment="1">
      <alignment horizontal="center"/>
    </xf>
    <xf numFmtId="167" fontId="4" fillId="0" borderId="39" xfId="0" applyNumberFormat="1" applyFont="1" applyBorder="1" applyAlignment="1">
      <alignment horizontal="center"/>
    </xf>
    <xf numFmtId="167" fontId="4" fillId="0" borderId="40" xfId="0" applyNumberFormat="1" applyFont="1" applyBorder="1" applyAlignment="1">
      <alignment/>
    </xf>
    <xf numFmtId="167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165" fontId="4" fillId="0" borderId="19" xfId="21" applyNumberFormat="1" applyFont="1" applyBorder="1" applyAlignment="1">
      <alignment/>
    </xf>
    <xf numFmtId="165" fontId="4" fillId="0" borderId="43" xfId="21" applyNumberFormat="1" applyFont="1" applyBorder="1" applyAlignment="1">
      <alignment/>
    </xf>
    <xf numFmtId="164" fontId="0" fillId="0" borderId="44" xfId="0" applyNumberFormat="1" applyFont="1" applyBorder="1" applyAlignment="1">
      <alignment/>
    </xf>
    <xf numFmtId="164" fontId="0" fillId="0" borderId="45" xfId="15" applyNumberForma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46" xfId="15" applyNumberFormat="1" applyBorder="1" applyAlignment="1">
      <alignment/>
    </xf>
    <xf numFmtId="165" fontId="4" fillId="0" borderId="47" xfId="21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3" borderId="23" xfId="15" applyNumberFormat="1" applyFill="1" applyBorder="1" applyAlignment="1">
      <alignment/>
    </xf>
    <xf numFmtId="164" fontId="0" fillId="0" borderId="43" xfId="15" applyNumberFormat="1" applyBorder="1" applyAlignment="1">
      <alignment/>
    </xf>
    <xf numFmtId="167" fontId="0" fillId="3" borderId="49" xfId="0" applyNumberFormat="1" applyFont="1" applyFill="1" applyBorder="1" applyAlignment="1">
      <alignment/>
    </xf>
    <xf numFmtId="168" fontId="4" fillId="3" borderId="23" xfId="0" applyNumberFormat="1" applyFont="1" applyFill="1" applyBorder="1" applyAlignment="1">
      <alignment/>
    </xf>
    <xf numFmtId="168" fontId="4" fillId="0" borderId="23" xfId="0" applyNumberFormat="1" applyFont="1" applyBorder="1" applyAlignment="1">
      <alignment/>
    </xf>
    <xf numFmtId="0" fontId="0" fillId="3" borderId="1" xfId="0" applyFill="1" applyBorder="1" applyAlignment="1">
      <alignment/>
    </xf>
    <xf numFmtId="168" fontId="4" fillId="3" borderId="19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3" borderId="48" xfId="0" applyNumberFormat="1" applyFont="1" applyFill="1" applyBorder="1" applyAlignment="1">
      <alignment/>
    </xf>
    <xf numFmtId="167" fontId="0" fillId="0" borderId="48" xfId="0" applyNumberFormat="1" applyFont="1" applyBorder="1" applyAlignment="1">
      <alignment/>
    </xf>
    <xf numFmtId="168" fontId="4" fillId="0" borderId="48" xfId="0" applyNumberFormat="1" applyFont="1" applyBorder="1" applyAlignment="1">
      <alignment/>
    </xf>
    <xf numFmtId="168" fontId="4" fillId="3" borderId="48" xfId="0" applyNumberFormat="1" applyFont="1" applyFill="1" applyBorder="1" applyAlignment="1">
      <alignment/>
    </xf>
    <xf numFmtId="167" fontId="0" fillId="3" borderId="44" xfId="0" applyNumberFormat="1" applyFont="1" applyFill="1" applyBorder="1" applyAlignment="1">
      <alignment/>
    </xf>
    <xf numFmtId="167" fontId="4" fillId="0" borderId="44" xfId="0" applyNumberFormat="1" applyFont="1" applyBorder="1" applyAlignment="1">
      <alignment/>
    </xf>
    <xf numFmtId="167" fontId="0" fillId="0" borderId="50" xfId="0" applyNumberFormat="1" applyFont="1" applyBorder="1" applyAlignment="1">
      <alignment/>
    </xf>
    <xf numFmtId="167" fontId="0" fillId="3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168" fontId="4" fillId="3" borderId="46" xfId="0" applyNumberFormat="1" applyFont="1" applyFill="1" applyBorder="1" applyAlignment="1">
      <alignment/>
    </xf>
    <xf numFmtId="167" fontId="0" fillId="0" borderId="47" xfId="0" applyNumberFormat="1" applyFont="1" applyBorder="1" applyAlignment="1">
      <alignment/>
    </xf>
    <xf numFmtId="167" fontId="0" fillId="3" borderId="47" xfId="0" applyNumberFormat="1" applyFont="1" applyFill="1" applyBorder="1" applyAlignment="1">
      <alignment/>
    </xf>
    <xf numFmtId="168" fontId="4" fillId="3" borderId="47" xfId="0" applyNumberFormat="1" applyFont="1" applyFill="1" applyBorder="1" applyAlignment="1">
      <alignment/>
    </xf>
    <xf numFmtId="0" fontId="0" fillId="0" borderId="47" xfId="0" applyBorder="1" applyAlignment="1">
      <alignment/>
    </xf>
    <xf numFmtId="170" fontId="5" fillId="3" borderId="0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4" fillId="0" borderId="47" xfId="0" applyFont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0" fillId="3" borderId="51" xfId="0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7" fontId="4" fillId="2" borderId="24" xfId="0" applyNumberFormat="1" applyFont="1" applyFill="1" applyBorder="1" applyAlignment="1">
      <alignment horizontal="center"/>
    </xf>
    <xf numFmtId="0" fontId="4" fillId="2" borderId="39" xfId="0" applyFont="1" applyFill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0" fillId="0" borderId="52" xfId="0" applyBorder="1" applyAlignment="1">
      <alignment/>
    </xf>
    <xf numFmtId="167" fontId="7" fillId="0" borderId="53" xfId="0" applyNumberFormat="1" applyFont="1" applyBorder="1" applyAlignment="1">
      <alignment/>
    </xf>
    <xf numFmtId="167" fontId="4" fillId="0" borderId="54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55" xfId="0" applyBorder="1" applyAlignment="1">
      <alignment/>
    </xf>
    <xf numFmtId="167" fontId="0" fillId="0" borderId="56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180" fontId="0" fillId="0" borderId="24" xfId="0" applyNumberFormat="1" applyFont="1" applyBorder="1" applyAlignment="1">
      <alignment horizontal="center"/>
    </xf>
    <xf numFmtId="10" fontId="4" fillId="0" borderId="47" xfId="21" applyNumberFormat="1" applyFont="1" applyBorder="1" applyAlignment="1">
      <alignment/>
    </xf>
    <xf numFmtId="0" fontId="0" fillId="3" borderId="15" xfId="0" applyFill="1" applyBorder="1" applyAlignment="1">
      <alignment/>
    </xf>
    <xf numFmtId="10" fontId="4" fillId="0" borderId="19" xfId="21" applyNumberFormat="1" applyFont="1" applyBorder="1" applyAlignment="1">
      <alignment/>
    </xf>
    <xf numFmtId="10" fontId="4" fillId="3" borderId="50" xfId="21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164" fontId="0" fillId="0" borderId="45" xfId="15" applyNumberFormat="1" applyFont="1" applyBorder="1" applyAlignment="1">
      <alignment/>
    </xf>
    <xf numFmtId="0" fontId="4" fillId="2" borderId="35" xfId="0" applyFont="1" applyFill="1" applyBorder="1" applyAlignment="1">
      <alignment horizontal="centerContinuous"/>
    </xf>
    <xf numFmtId="0" fontId="4" fillId="2" borderId="28" xfId="0" applyFont="1" applyFill="1" applyBorder="1" applyAlignment="1">
      <alignment/>
    </xf>
    <xf numFmtId="0" fontId="0" fillId="0" borderId="16" xfId="0" applyBorder="1" applyAlignment="1">
      <alignment/>
    </xf>
    <xf numFmtId="167" fontId="7" fillId="0" borderId="23" xfId="0" applyNumberFormat="1" applyFont="1" applyBorder="1" applyAlignment="1">
      <alignment/>
    </xf>
    <xf numFmtId="0" fontId="5" fillId="0" borderId="16" xfId="0" applyFont="1" applyBorder="1" applyAlignment="1">
      <alignment/>
    </xf>
    <xf numFmtId="170" fontId="0" fillId="0" borderId="28" xfId="0" applyNumberFormat="1" applyFont="1" applyBorder="1" applyAlignment="1" quotePrefix="1">
      <alignment horizontal="left" vertical="center"/>
    </xf>
    <xf numFmtId="0" fontId="0" fillId="0" borderId="57" xfId="0" applyBorder="1" applyAlignment="1">
      <alignment/>
    </xf>
    <xf numFmtId="0" fontId="4" fillId="0" borderId="5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4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2" borderId="61" xfId="0" applyFont="1" applyFill="1" applyBorder="1" applyAlignment="1">
      <alignment horizontal="centerContinuous"/>
    </xf>
    <xf numFmtId="0" fontId="5" fillId="2" borderId="62" xfId="0" applyFont="1" applyFill="1" applyBorder="1" applyAlignment="1">
      <alignment/>
    </xf>
    <xf numFmtId="167" fontId="4" fillId="0" borderId="44" xfId="0" applyNumberFormat="1" applyFont="1" applyFill="1" applyBorder="1" applyAlignment="1">
      <alignment/>
    </xf>
    <xf numFmtId="0" fontId="5" fillId="2" borderId="63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1" xfId="0" applyBorder="1" applyAlignment="1" quotePrefix="1">
      <alignment horizontal="left"/>
    </xf>
    <xf numFmtId="167" fontId="0" fillId="3" borderId="38" xfId="0" applyNumberFormat="1" applyFont="1" applyFill="1" applyBorder="1" applyAlignment="1">
      <alignment horizontal="center"/>
    </xf>
    <xf numFmtId="167" fontId="0" fillId="3" borderId="39" xfId="0" applyNumberFormat="1" applyFont="1" applyFill="1" applyBorder="1" applyAlignment="1">
      <alignment horizontal="center"/>
    </xf>
    <xf numFmtId="167" fontId="4" fillId="3" borderId="23" xfId="0" applyNumberFormat="1" applyFont="1" applyFill="1" applyBorder="1" applyAlignment="1">
      <alignment horizontal="center"/>
    </xf>
    <xf numFmtId="167" fontId="4" fillId="3" borderId="24" xfId="0" applyNumberFormat="1" applyFont="1" applyFill="1" applyBorder="1" applyAlignment="1">
      <alignment horizontal="center"/>
    </xf>
    <xf numFmtId="167" fontId="0" fillId="3" borderId="23" xfId="0" applyNumberFormat="1" applyFont="1" applyFill="1" applyBorder="1" applyAlignment="1">
      <alignment horizontal="center"/>
    </xf>
    <xf numFmtId="167" fontId="0" fillId="3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 quotePrefix="1">
      <alignment horizontal="left"/>
    </xf>
    <xf numFmtId="0" fontId="0" fillId="0" borderId="64" xfId="0" applyBorder="1" applyAlignment="1">
      <alignment/>
    </xf>
    <xf numFmtId="10" fontId="4" fillId="0" borderId="23" xfId="21" applyNumberFormat="1" applyFont="1" applyBorder="1" applyAlignment="1">
      <alignment/>
    </xf>
    <xf numFmtId="44" fontId="4" fillId="0" borderId="19" xfId="17" applyFont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38" xfId="15" applyNumberFormat="1" applyFill="1" applyBorder="1" applyAlignment="1">
      <alignment/>
    </xf>
    <xf numFmtId="0" fontId="0" fillId="2" borderId="35" xfId="0" applyFill="1" applyBorder="1" applyAlignment="1">
      <alignment/>
    </xf>
    <xf numFmtId="0" fontId="5" fillId="2" borderId="65" xfId="0" applyFont="1" applyFill="1" applyBorder="1" applyAlignment="1">
      <alignment/>
    </xf>
    <xf numFmtId="17" fontId="4" fillId="2" borderId="66" xfId="0" applyNumberFormat="1" applyFont="1" applyFill="1" applyBorder="1" applyAlignment="1">
      <alignment horizontal="center"/>
    </xf>
    <xf numFmtId="0" fontId="0" fillId="2" borderId="67" xfId="0" applyFill="1" applyBorder="1" applyAlignment="1">
      <alignment/>
    </xf>
    <xf numFmtId="0" fontId="4" fillId="2" borderId="6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1" xfId="0" applyFont="1" applyBorder="1" applyAlignment="1">
      <alignment/>
    </xf>
    <xf numFmtId="168" fontId="4" fillId="3" borderId="70" xfId="0" applyNumberFormat="1" applyFont="1" applyFill="1" applyBorder="1" applyAlignment="1">
      <alignment/>
    </xf>
    <xf numFmtId="0" fontId="0" fillId="3" borderId="34" xfId="0" applyFill="1" applyBorder="1" applyAlignment="1">
      <alignment horizontal="left"/>
    </xf>
    <xf numFmtId="167" fontId="0" fillId="3" borderId="70" xfId="0" applyNumberFormat="1" applyFont="1" applyFill="1" applyBorder="1" applyAlignment="1">
      <alignment/>
    </xf>
    <xf numFmtId="167" fontId="0" fillId="3" borderId="20" xfId="0" applyNumberFormat="1" applyFont="1" applyFill="1" applyBorder="1" applyAlignment="1">
      <alignment/>
    </xf>
    <xf numFmtId="167" fontId="0" fillId="0" borderId="70" xfId="0" applyNumberFormat="1" applyFont="1" applyBorder="1" applyAlignment="1">
      <alignment/>
    </xf>
    <xf numFmtId="0" fontId="0" fillId="0" borderId="28" xfId="0" applyBorder="1" applyAlignment="1">
      <alignment/>
    </xf>
    <xf numFmtId="0" fontId="4" fillId="0" borderId="39" xfId="0" applyFont="1" applyBorder="1" applyAlignment="1">
      <alignment horizontal="center"/>
    </xf>
    <xf numFmtId="0" fontId="5" fillId="3" borderId="13" xfId="0" applyFont="1" applyFill="1" applyBorder="1" applyAlignment="1">
      <alignment/>
    </xf>
    <xf numFmtId="167" fontId="0" fillId="0" borderId="71" xfId="0" applyNumberFormat="1" applyFont="1" applyBorder="1" applyAlignment="1">
      <alignment/>
    </xf>
    <xf numFmtId="0" fontId="4" fillId="3" borderId="34" xfId="0" applyFont="1" applyFill="1" applyBorder="1" applyAlignment="1">
      <alignment/>
    </xf>
    <xf numFmtId="167" fontId="0" fillId="0" borderId="72" xfId="0" applyNumberFormat="1" applyFont="1" applyBorder="1" applyAlignment="1">
      <alignment/>
    </xf>
    <xf numFmtId="0" fontId="0" fillId="3" borderId="34" xfId="0" applyFill="1" applyBorder="1" applyAlignment="1">
      <alignment/>
    </xf>
    <xf numFmtId="167" fontId="4" fillId="0" borderId="72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8" fontId="4" fillId="0" borderId="72" xfId="0" applyNumberFormat="1" applyFont="1" applyBorder="1" applyAlignment="1">
      <alignment/>
    </xf>
    <xf numFmtId="0" fontId="0" fillId="3" borderId="34" xfId="0" applyFont="1" applyFill="1" applyBorder="1" applyAlignment="1">
      <alignment/>
    </xf>
    <xf numFmtId="167" fontId="0" fillId="3" borderId="72" xfId="0" applyNumberFormat="1" applyFont="1" applyFill="1" applyBorder="1" applyAlignment="1">
      <alignment/>
    </xf>
    <xf numFmtId="0" fontId="4" fillId="3" borderId="18" xfId="0" applyFont="1" applyFill="1" applyBorder="1" applyAlignment="1">
      <alignment/>
    </xf>
    <xf numFmtId="168" fontId="4" fillId="3" borderId="20" xfId="0" applyNumberFormat="1" applyFont="1" applyFill="1" applyBorder="1" applyAlignment="1">
      <alignment/>
    </xf>
    <xf numFmtId="0" fontId="4" fillId="3" borderId="33" xfId="0" applyFont="1" applyFill="1" applyBorder="1" applyAlignment="1">
      <alignment/>
    </xf>
    <xf numFmtId="168" fontId="4" fillId="0" borderId="24" xfId="0" applyNumberFormat="1" applyFont="1" applyBorder="1" applyAlignment="1">
      <alignment/>
    </xf>
    <xf numFmtId="0" fontId="5" fillId="0" borderId="33" xfId="0" applyFont="1" applyBorder="1" applyAlignment="1">
      <alignment/>
    </xf>
    <xf numFmtId="168" fontId="4" fillId="3" borderId="24" xfId="0" applyNumberFormat="1" applyFont="1" applyFill="1" applyBorder="1" applyAlignment="1">
      <alignment/>
    </xf>
    <xf numFmtId="167" fontId="0" fillId="3" borderId="24" xfId="0" applyNumberFormat="1" applyFont="1" applyFill="1" applyBorder="1" applyAlignment="1">
      <alignment/>
    </xf>
    <xf numFmtId="0" fontId="0" fillId="0" borderId="16" xfId="0" applyFont="1" applyBorder="1" applyAlignment="1" quotePrefix="1">
      <alignment horizontal="left"/>
    </xf>
    <xf numFmtId="0" fontId="0" fillId="0" borderId="21" xfId="0" applyFont="1" applyBorder="1" applyAlignment="1" quotePrefix="1">
      <alignment horizontal="left"/>
    </xf>
    <xf numFmtId="167" fontId="0" fillId="3" borderId="39" xfId="0" applyNumberFormat="1" applyFont="1" applyFill="1" applyBorder="1" applyAlignment="1">
      <alignment/>
    </xf>
    <xf numFmtId="164" fontId="0" fillId="0" borderId="17" xfId="15" applyNumberFormat="1" applyBorder="1" applyAlignment="1">
      <alignment/>
    </xf>
    <xf numFmtId="164" fontId="0" fillId="0" borderId="72" xfId="0" applyNumberFormat="1" applyFont="1" applyBorder="1" applyAlignment="1">
      <alignment/>
    </xf>
    <xf numFmtId="0" fontId="4" fillId="0" borderId="34" xfId="0" applyFont="1" applyBorder="1" applyAlignment="1">
      <alignment/>
    </xf>
    <xf numFmtId="165" fontId="4" fillId="0" borderId="72" xfId="2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64" fontId="0" fillId="0" borderId="70" xfId="15" applyNumberFormat="1" applyBorder="1" applyAlignment="1">
      <alignment/>
    </xf>
    <xf numFmtId="164" fontId="0" fillId="0" borderId="20" xfId="15" applyNumberForma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/>
    </xf>
    <xf numFmtId="165" fontId="4" fillId="0" borderId="20" xfId="21" applyNumberFormat="1" applyFont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70" xfId="0" applyBorder="1" applyAlignment="1">
      <alignment/>
    </xf>
    <xf numFmtId="10" fontId="4" fillId="0" borderId="20" xfId="21" applyNumberFormat="1" applyFont="1" applyBorder="1" applyAlignment="1">
      <alignment/>
    </xf>
    <xf numFmtId="0" fontId="4" fillId="3" borderId="33" xfId="0" applyFont="1" applyFill="1" applyBorder="1" applyAlignment="1" quotePrefix="1">
      <alignment horizontal="left"/>
    </xf>
    <xf numFmtId="0" fontId="4" fillId="0" borderId="34" xfId="0" applyFont="1" applyBorder="1" applyAlignment="1">
      <alignment horizontal="left"/>
    </xf>
    <xf numFmtId="10" fontId="4" fillId="0" borderId="72" xfId="21" applyNumberFormat="1" applyFont="1" applyBorder="1" applyAlignment="1">
      <alignment/>
    </xf>
    <xf numFmtId="0" fontId="4" fillId="3" borderId="34" xfId="0" applyFont="1" applyFill="1" applyBorder="1" applyAlignment="1" quotePrefix="1">
      <alignment horizontal="left"/>
    </xf>
    <xf numFmtId="44" fontId="4" fillId="0" borderId="20" xfId="17" applyFont="1" applyBorder="1" applyAlignment="1">
      <alignment/>
    </xf>
    <xf numFmtId="0" fontId="4" fillId="0" borderId="33" xfId="0" applyFont="1" applyBorder="1" applyAlignment="1">
      <alignment/>
    </xf>
    <xf numFmtId="10" fontId="4" fillId="0" borderId="24" xfId="21" applyNumberFormat="1" applyFont="1" applyBorder="1" applyAlignment="1">
      <alignment/>
    </xf>
    <xf numFmtId="164" fontId="0" fillId="3" borderId="39" xfId="15" applyNumberFormat="1" applyFill="1" applyBorder="1" applyAlignment="1">
      <alignment/>
    </xf>
    <xf numFmtId="167" fontId="0" fillId="3" borderId="17" xfId="0" applyNumberFormat="1" applyFont="1" applyFill="1" applyBorder="1" applyAlignment="1">
      <alignment/>
    </xf>
    <xf numFmtId="0" fontId="4" fillId="0" borderId="55" xfId="0" applyFont="1" applyBorder="1" applyAlignment="1">
      <alignment/>
    </xf>
    <xf numFmtId="10" fontId="4" fillId="0" borderId="73" xfId="21" applyNumberFormat="1" applyFont="1" applyBorder="1" applyAlignment="1">
      <alignment/>
    </xf>
    <xf numFmtId="10" fontId="4" fillId="0" borderId="74" xfId="21" applyNumberFormat="1" applyFont="1" applyBorder="1" applyAlignment="1">
      <alignment/>
    </xf>
    <xf numFmtId="167" fontId="0" fillId="3" borderId="14" xfId="0" applyNumberFormat="1" applyFont="1" applyFill="1" applyBorder="1" applyAlignment="1">
      <alignment/>
    </xf>
    <xf numFmtId="167" fontId="4" fillId="3" borderId="14" xfId="0" applyNumberFormat="1" applyFont="1" applyFill="1" applyBorder="1" applyAlignment="1">
      <alignment/>
    </xf>
    <xf numFmtId="167" fontId="4" fillId="3" borderId="10" xfId="0" applyNumberFormat="1" applyFont="1" applyFill="1" applyBorder="1" applyAlignment="1">
      <alignment/>
    </xf>
    <xf numFmtId="167" fontId="4" fillId="3" borderId="25" xfId="0" applyNumberFormat="1" applyFont="1" applyFill="1" applyBorder="1" applyAlignment="1">
      <alignment/>
    </xf>
    <xf numFmtId="167" fontId="4" fillId="3" borderId="23" xfId="0" applyNumberFormat="1" applyFont="1" applyFill="1" applyBorder="1" applyAlignment="1">
      <alignment/>
    </xf>
    <xf numFmtId="167" fontId="4" fillId="3" borderId="26" xfId="0" applyNumberFormat="1" applyFont="1" applyFill="1" applyBorder="1" applyAlignment="1">
      <alignment/>
    </xf>
    <xf numFmtId="167" fontId="0" fillId="3" borderId="10" xfId="15" applyNumberFormat="1" applyFont="1" applyFill="1" applyBorder="1" applyAlignment="1">
      <alignment/>
    </xf>
    <xf numFmtId="167" fontId="0" fillId="3" borderId="10" xfId="0" applyNumberFormat="1" applyFont="1" applyFill="1" applyBorder="1" applyAlignment="1">
      <alignment/>
    </xf>
    <xf numFmtId="167" fontId="4" fillId="3" borderId="26" xfId="0" applyNumberFormat="1" applyFont="1" applyFill="1" applyBorder="1" applyAlignment="1">
      <alignment horizontal="center"/>
    </xf>
    <xf numFmtId="167" fontId="4" fillId="3" borderId="31" xfId="0" applyNumberFormat="1" applyFont="1" applyFill="1" applyBorder="1" applyAlignment="1">
      <alignment horizontal="center"/>
    </xf>
    <xf numFmtId="167" fontId="0" fillId="3" borderId="36" xfId="0" applyNumberFormat="1" applyFont="1" applyFill="1" applyBorder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167" fontId="4" fillId="3" borderId="40" xfId="0" applyNumberFormat="1" applyFont="1" applyFill="1" applyBorder="1" applyAlignment="1">
      <alignment/>
    </xf>
    <xf numFmtId="167" fontId="4" fillId="3" borderId="53" xfId="0" applyNumberFormat="1" applyFont="1" applyFill="1" applyBorder="1" applyAlignment="1">
      <alignment horizontal="center"/>
    </xf>
    <xf numFmtId="180" fontId="0" fillId="3" borderId="23" xfId="0" applyNumberFormat="1" applyFont="1" applyFill="1" applyBorder="1" applyAlignment="1">
      <alignment horizontal="center"/>
    </xf>
    <xf numFmtId="167" fontId="0" fillId="3" borderId="56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/>
    </xf>
    <xf numFmtId="164" fontId="0" fillId="0" borderId="75" xfId="0" applyNumberFormat="1" applyFont="1" applyBorder="1" applyAlignment="1">
      <alignment/>
    </xf>
    <xf numFmtId="164" fontId="0" fillId="3" borderId="71" xfId="15" applyNumberFormat="1" applyFill="1" applyBorder="1" applyAlignment="1">
      <alignment/>
    </xf>
    <xf numFmtId="164" fontId="0" fillId="0" borderId="69" xfId="0" applyNumberFormat="1" applyFont="1" applyBorder="1" applyAlignment="1">
      <alignment/>
    </xf>
    <xf numFmtId="165" fontId="4" fillId="0" borderId="70" xfId="21" applyNumberFormat="1" applyFont="1" applyBorder="1" applyAlignment="1">
      <alignment/>
    </xf>
    <xf numFmtId="10" fontId="4" fillId="3" borderId="69" xfId="21" applyNumberFormat="1" applyFont="1" applyFill="1" applyBorder="1" applyAlignment="1">
      <alignment/>
    </xf>
    <xf numFmtId="169" fontId="4" fillId="3" borderId="46" xfId="0" applyNumberFormat="1" applyFont="1" applyFill="1" applyBorder="1" applyAlignment="1">
      <alignment/>
    </xf>
    <xf numFmtId="169" fontId="4" fillId="3" borderId="47" xfId="0" applyNumberFormat="1" applyFont="1" applyFill="1" applyBorder="1" applyAlignment="1">
      <alignment/>
    </xf>
    <xf numFmtId="0" fontId="0" fillId="0" borderId="58" xfId="0" applyBorder="1" applyAlignment="1" quotePrefix="1">
      <alignment horizontal="left"/>
    </xf>
    <xf numFmtId="0" fontId="4" fillId="0" borderId="22" xfId="0" applyFont="1" applyBorder="1" applyAlignment="1" quotePrefix="1">
      <alignment horizontal="left" indent="1"/>
    </xf>
    <xf numFmtId="170" fontId="0" fillId="0" borderId="33" xfId="0" applyNumberFormat="1" applyFont="1" applyBorder="1" applyAlignment="1" quotePrefix="1">
      <alignment horizontal="left" vertical="center"/>
    </xf>
    <xf numFmtId="170" fontId="4" fillId="0" borderId="22" xfId="0" applyNumberFormat="1" applyFont="1" applyBorder="1" applyAlignment="1" quotePrefix="1">
      <alignment horizontal="left" vertical="center"/>
    </xf>
    <xf numFmtId="0" fontId="4" fillId="0" borderId="3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2</xdr:col>
      <xdr:colOff>3248025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276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3267075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276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abSelected="1" zoomScale="75" zoomScaleNormal="75" workbookViewId="0" topLeftCell="A1">
      <pane xSplit="3" ySplit="8" topLeftCell="D9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9" sqref="D9"/>
    </sheetView>
  </sheetViews>
  <sheetFormatPr defaultColWidth="9.140625" defaultRowHeight="12.75"/>
  <cols>
    <col min="1" max="1" width="2.28125" style="3" customWidth="1"/>
    <col min="2" max="2" width="2.8515625" style="3" customWidth="1"/>
    <col min="3" max="3" width="50.28125" style="3" customWidth="1"/>
    <col min="4" max="4" width="12.7109375" style="2" customWidth="1"/>
    <col min="5" max="6" width="12.7109375" style="3" customWidth="1"/>
    <col min="7" max="7" width="3.421875" style="3" customWidth="1"/>
    <col min="8" max="8" width="43.57421875" style="3" bestFit="1" customWidth="1"/>
    <col min="9" max="16384" width="9.140625" style="3" customWidth="1"/>
  </cols>
  <sheetData>
    <row r="1" s="254" customFormat="1" ht="12.75">
      <c r="D1" s="255"/>
    </row>
    <row r="2" s="254" customFormat="1" ht="12.75">
      <c r="D2" s="255"/>
    </row>
    <row r="3" ht="12.75"/>
    <row r="4" ht="12.75"/>
    <row r="5" spans="3:8" ht="16.5" thickBot="1">
      <c r="C5" s="6"/>
      <c r="D5" s="7"/>
      <c r="E5" s="5"/>
      <c r="F5" s="5"/>
      <c r="H5" s="5"/>
    </row>
    <row r="6" spans="3:9" ht="12.75">
      <c r="C6" s="133"/>
      <c r="D6" s="9" t="s">
        <v>1</v>
      </c>
      <c r="E6" s="8"/>
      <c r="F6" s="10"/>
      <c r="G6" s="139"/>
      <c r="H6" s="147"/>
      <c r="I6" s="17"/>
    </row>
    <row r="7" spans="1:9" ht="15.75">
      <c r="A7" s="1"/>
      <c r="B7" s="1"/>
      <c r="C7" s="159" t="s">
        <v>108</v>
      </c>
      <c r="D7" s="12">
        <v>38322</v>
      </c>
      <c r="E7" s="12">
        <v>38139</v>
      </c>
      <c r="F7" s="112">
        <v>37956</v>
      </c>
      <c r="G7" s="139"/>
      <c r="H7" s="150" t="s">
        <v>102</v>
      </c>
      <c r="I7" s="17"/>
    </row>
    <row r="8" spans="1:9" ht="13.5" customHeight="1" thickBot="1">
      <c r="A8" s="1"/>
      <c r="B8" s="1"/>
      <c r="C8" s="134"/>
      <c r="D8" s="14" t="s">
        <v>2</v>
      </c>
      <c r="E8" s="14" t="s">
        <v>2</v>
      </c>
      <c r="F8" s="113" t="s">
        <v>2</v>
      </c>
      <c r="G8" s="139"/>
      <c r="H8" s="148"/>
      <c r="I8" s="17"/>
    </row>
    <row r="9" spans="1:9" ht="12.75">
      <c r="A9" s="1"/>
      <c r="B9" s="1"/>
      <c r="C9" s="15"/>
      <c r="D9" s="16"/>
      <c r="E9" s="16"/>
      <c r="F9" s="19"/>
      <c r="G9" s="139"/>
      <c r="H9" s="146"/>
      <c r="I9" s="17"/>
    </row>
    <row r="10" spans="1:9" ht="12.75">
      <c r="A10" s="1"/>
      <c r="B10" s="1"/>
      <c r="C10" s="18" t="s">
        <v>3</v>
      </c>
      <c r="D10" s="16"/>
      <c r="E10" s="16"/>
      <c r="F10" s="19"/>
      <c r="G10" s="139"/>
      <c r="H10" s="142"/>
      <c r="I10" s="17"/>
    </row>
    <row r="11" spans="1:9" ht="12.75">
      <c r="A11" s="1"/>
      <c r="B11" s="1" t="s">
        <v>0</v>
      </c>
      <c r="C11" s="20" t="s">
        <v>4</v>
      </c>
      <c r="D11" s="225">
        <v>2933</v>
      </c>
      <c r="E11" s="21">
        <v>2739</v>
      </c>
      <c r="F11" s="22">
        <v>2671</v>
      </c>
      <c r="G11" s="139"/>
      <c r="H11" s="142" t="s">
        <v>87</v>
      </c>
      <c r="I11" s="17"/>
    </row>
    <row r="12" spans="1:9" ht="12.75" customHeight="1">
      <c r="A12" s="1"/>
      <c r="B12" s="1" t="s">
        <v>0</v>
      </c>
      <c r="C12" s="23" t="s">
        <v>5</v>
      </c>
      <c r="D12" s="24">
        <v>1412</v>
      </c>
      <c r="E12" s="25">
        <v>1471</v>
      </c>
      <c r="F12" s="26">
        <v>1375</v>
      </c>
      <c r="G12" s="139"/>
      <c r="H12" s="142" t="s">
        <v>87</v>
      </c>
      <c r="I12" s="17"/>
    </row>
    <row r="13" spans="1:9" s="32" customFormat="1" ht="15" customHeight="1">
      <c r="A13" s="1"/>
      <c r="B13" s="27"/>
      <c r="C13" s="28" t="s">
        <v>6</v>
      </c>
      <c r="D13" s="226">
        <f>SUM(D11:D12)</f>
        <v>4345</v>
      </c>
      <c r="E13" s="29">
        <f>SUM(E11:E12)</f>
        <v>4210</v>
      </c>
      <c r="F13" s="30">
        <f>SUM(F11:F12)</f>
        <v>4046</v>
      </c>
      <c r="G13" s="140"/>
      <c r="H13" s="143"/>
      <c r="I13" s="31"/>
    </row>
    <row r="14" spans="1:9" ht="12.75">
      <c r="A14" s="1"/>
      <c r="B14" s="1" t="s">
        <v>0</v>
      </c>
      <c r="C14" s="33" t="s">
        <v>7</v>
      </c>
      <c r="D14" s="225">
        <v>615</v>
      </c>
      <c r="E14" s="21">
        <v>576</v>
      </c>
      <c r="F14" s="22">
        <v>582</v>
      </c>
      <c r="G14" s="139"/>
      <c r="H14" s="142" t="s">
        <v>88</v>
      </c>
      <c r="I14" s="17"/>
    </row>
    <row r="15" spans="1:9" ht="12.75">
      <c r="A15" s="1"/>
      <c r="B15" s="1" t="s">
        <v>0</v>
      </c>
      <c r="C15" s="33" t="s">
        <v>9</v>
      </c>
      <c r="D15" s="225">
        <v>24</v>
      </c>
      <c r="E15" s="21">
        <v>12</v>
      </c>
      <c r="F15" s="22">
        <v>14</v>
      </c>
      <c r="G15" s="139"/>
      <c r="H15" s="142" t="s">
        <v>88</v>
      </c>
      <c r="I15" s="17"/>
    </row>
    <row r="16" spans="1:9" ht="12.75">
      <c r="A16" s="1"/>
      <c r="B16" s="1" t="s">
        <v>0</v>
      </c>
      <c r="C16" s="23" t="s">
        <v>11</v>
      </c>
      <c r="D16" s="24">
        <v>52</v>
      </c>
      <c r="E16" s="25">
        <v>67</v>
      </c>
      <c r="F16" s="26">
        <v>82</v>
      </c>
      <c r="G16" s="139"/>
      <c r="H16" s="142" t="s">
        <v>88</v>
      </c>
      <c r="I16" s="17"/>
    </row>
    <row r="17" spans="1:9" s="32" customFormat="1" ht="12.75">
      <c r="A17" s="1"/>
      <c r="B17" s="27"/>
      <c r="C17" s="28" t="s">
        <v>12</v>
      </c>
      <c r="D17" s="226">
        <f>SUM(D14:D16)</f>
        <v>691</v>
      </c>
      <c r="E17" s="29">
        <f>SUM(E14:E16)</f>
        <v>655</v>
      </c>
      <c r="F17" s="30">
        <f>SUM(F14:F16)</f>
        <v>678</v>
      </c>
      <c r="G17" s="140"/>
      <c r="H17" s="143"/>
      <c r="I17" s="31"/>
    </row>
    <row r="18" spans="1:9" ht="12.75">
      <c r="A18" s="1"/>
      <c r="B18" s="1" t="s">
        <v>0</v>
      </c>
      <c r="C18" s="33" t="s">
        <v>13</v>
      </c>
      <c r="D18" s="225">
        <v>330</v>
      </c>
      <c r="E18" s="21">
        <v>315</v>
      </c>
      <c r="F18" s="22">
        <v>303</v>
      </c>
      <c r="G18" s="139"/>
      <c r="H18" s="142" t="s">
        <v>89</v>
      </c>
      <c r="I18" s="17"/>
    </row>
    <row r="19" spans="1:9" ht="12.75">
      <c r="A19" s="1"/>
      <c r="B19" s="1" t="s">
        <v>0</v>
      </c>
      <c r="C19" s="23" t="s">
        <v>14</v>
      </c>
      <c r="D19" s="24">
        <v>30</v>
      </c>
      <c r="E19" s="25">
        <v>41</v>
      </c>
      <c r="F19" s="26">
        <v>19</v>
      </c>
      <c r="G19" s="139"/>
      <c r="H19" s="142" t="s">
        <v>89</v>
      </c>
      <c r="I19" s="17"/>
    </row>
    <row r="20" spans="1:9" ht="12.75">
      <c r="A20" s="1"/>
      <c r="B20" s="1"/>
      <c r="C20" s="28" t="s">
        <v>15</v>
      </c>
      <c r="D20" s="226">
        <f>+D19+D18</f>
        <v>360</v>
      </c>
      <c r="E20" s="29">
        <f>+E19+E18</f>
        <v>356</v>
      </c>
      <c r="F20" s="30">
        <f>+F19+F18</f>
        <v>322</v>
      </c>
      <c r="G20" s="139"/>
      <c r="H20" s="142"/>
      <c r="I20" s="17"/>
    </row>
    <row r="21" spans="1:9" ht="12.75">
      <c r="A21" s="1"/>
      <c r="B21" s="1" t="s">
        <v>0</v>
      </c>
      <c r="C21" s="33" t="s">
        <v>9</v>
      </c>
      <c r="D21" s="225">
        <v>121</v>
      </c>
      <c r="E21" s="21">
        <v>43</v>
      </c>
      <c r="F21" s="22">
        <v>127</v>
      </c>
      <c r="G21" s="139"/>
      <c r="H21" s="142" t="s">
        <v>89</v>
      </c>
      <c r="I21" s="17"/>
    </row>
    <row r="22" spans="1:9" ht="12.75">
      <c r="A22" s="1"/>
      <c r="B22" s="1" t="s">
        <v>0</v>
      </c>
      <c r="C22" s="23" t="s">
        <v>10</v>
      </c>
      <c r="D22" s="24">
        <v>59</v>
      </c>
      <c r="E22" s="25">
        <v>16</v>
      </c>
      <c r="F22" s="26">
        <v>38</v>
      </c>
      <c r="G22" s="139"/>
      <c r="H22" s="142" t="s">
        <v>89</v>
      </c>
      <c r="I22" s="17"/>
    </row>
    <row r="23" spans="1:9" s="32" customFormat="1" ht="12.75">
      <c r="A23" s="1"/>
      <c r="B23" s="27"/>
      <c r="C23" s="34" t="s">
        <v>16</v>
      </c>
      <c r="D23" s="227">
        <f>+D20+D21+D22</f>
        <v>540</v>
      </c>
      <c r="E23" s="35">
        <f>+E20+E21+E22</f>
        <v>415</v>
      </c>
      <c r="F23" s="37">
        <f>+F20+F21+F22</f>
        <v>487</v>
      </c>
      <c r="G23" s="140"/>
      <c r="H23" s="143"/>
      <c r="I23" s="31"/>
    </row>
    <row r="24" spans="1:9" s="32" customFormat="1" ht="12.75">
      <c r="A24" s="1"/>
      <c r="B24" s="27"/>
      <c r="C24" s="38" t="s">
        <v>17</v>
      </c>
      <c r="D24" s="228">
        <f>D13+D17+D23</f>
        <v>5576</v>
      </c>
      <c r="E24" s="39">
        <f>E13+E17+E23</f>
        <v>5280</v>
      </c>
      <c r="F24" s="41">
        <f>F13+F17+F23</f>
        <v>5211</v>
      </c>
      <c r="G24" s="140"/>
      <c r="H24" s="143"/>
      <c r="I24" s="31"/>
    </row>
    <row r="25" spans="1:9" ht="12.75">
      <c r="A25" s="1"/>
      <c r="B25" s="1"/>
      <c r="C25" s="18" t="s">
        <v>18</v>
      </c>
      <c r="D25" s="225"/>
      <c r="E25" s="21"/>
      <c r="F25" s="22"/>
      <c r="G25" s="139"/>
      <c r="H25" s="142"/>
      <c r="I25" s="17"/>
    </row>
    <row r="26" spans="1:9" ht="12.75">
      <c r="A26" s="1"/>
      <c r="B26" s="1" t="s">
        <v>0</v>
      </c>
      <c r="C26" s="33" t="s">
        <v>19</v>
      </c>
      <c r="D26" s="225">
        <v>2160</v>
      </c>
      <c r="E26" s="21">
        <v>2140</v>
      </c>
      <c r="F26" s="22">
        <v>2051</v>
      </c>
      <c r="G26" s="139"/>
      <c r="H26" s="142" t="s">
        <v>90</v>
      </c>
      <c r="I26" s="17"/>
    </row>
    <row r="27" spans="1:9" ht="12.75">
      <c r="A27" s="1"/>
      <c r="B27" s="1" t="s">
        <v>0</v>
      </c>
      <c r="C27" s="33" t="s">
        <v>20</v>
      </c>
      <c r="D27" s="225">
        <v>406</v>
      </c>
      <c r="E27" s="21">
        <v>390</v>
      </c>
      <c r="F27" s="22">
        <v>416</v>
      </c>
      <c r="G27" s="139"/>
      <c r="H27" s="142" t="s">
        <v>88</v>
      </c>
      <c r="I27" s="17"/>
    </row>
    <row r="28" spans="1:9" ht="15">
      <c r="A28" s="1"/>
      <c r="B28" s="42" t="s">
        <v>0</v>
      </c>
      <c r="C28" s="23" t="s">
        <v>21</v>
      </c>
      <c r="D28" s="24">
        <v>262</v>
      </c>
      <c r="E28" s="25">
        <v>261</v>
      </c>
      <c r="F28" s="26">
        <v>242</v>
      </c>
      <c r="G28" s="139"/>
      <c r="H28" s="142" t="s">
        <v>89</v>
      </c>
      <c r="I28" s="17"/>
    </row>
    <row r="29" spans="1:9" s="32" customFormat="1" ht="12.75">
      <c r="A29" s="1"/>
      <c r="B29" s="43"/>
      <c r="C29" s="28" t="s">
        <v>22</v>
      </c>
      <c r="D29" s="226">
        <f>SUM(D26:D28)</f>
        <v>2828</v>
      </c>
      <c r="E29" s="29">
        <f>SUM(E26:E28)</f>
        <v>2791</v>
      </c>
      <c r="F29" s="30">
        <f>SUM(F26:F28)</f>
        <v>2709</v>
      </c>
      <c r="G29" s="140"/>
      <c r="H29" s="143"/>
      <c r="I29" s="31"/>
    </row>
    <row r="30" spans="1:9" ht="12.75">
      <c r="A30" s="1"/>
      <c r="B30" s="1" t="s">
        <v>0</v>
      </c>
      <c r="C30" s="33" t="s">
        <v>19</v>
      </c>
      <c r="D30" s="225">
        <v>15</v>
      </c>
      <c r="E30" s="21">
        <v>235</v>
      </c>
      <c r="F30" s="22">
        <v>463</v>
      </c>
      <c r="G30" s="139"/>
      <c r="H30" s="142" t="s">
        <v>90</v>
      </c>
      <c r="I30" s="17"/>
    </row>
    <row r="31" spans="1:9" ht="12.75">
      <c r="A31" s="1"/>
      <c r="B31" s="1" t="s">
        <v>0</v>
      </c>
      <c r="C31" s="33" t="s">
        <v>20</v>
      </c>
      <c r="D31" s="225">
        <v>12</v>
      </c>
      <c r="E31" s="21">
        <v>10</v>
      </c>
      <c r="F31" s="22">
        <v>27</v>
      </c>
      <c r="G31" s="139"/>
      <c r="H31" s="142" t="s">
        <v>88</v>
      </c>
      <c r="I31" s="17"/>
    </row>
    <row r="32" spans="1:9" ht="12.75">
      <c r="A32" s="1"/>
      <c r="B32" s="1" t="s">
        <v>0</v>
      </c>
      <c r="C32" s="23" t="s">
        <v>21</v>
      </c>
      <c r="D32" s="24">
        <v>1</v>
      </c>
      <c r="E32" s="25">
        <v>10</v>
      </c>
      <c r="F32" s="26">
        <v>4</v>
      </c>
      <c r="G32" s="139"/>
      <c r="H32" s="142" t="s">
        <v>89</v>
      </c>
      <c r="I32" s="17"/>
    </row>
    <row r="33" spans="1:9" s="32" customFormat="1" ht="12.75">
      <c r="A33" s="1"/>
      <c r="B33" s="43"/>
      <c r="C33" s="250" t="s">
        <v>139</v>
      </c>
      <c r="D33" s="229">
        <f>SUM(D30:D32)</f>
        <v>28</v>
      </c>
      <c r="E33" s="36">
        <f>SUM(E30:E32)</f>
        <v>255</v>
      </c>
      <c r="F33" s="37">
        <f>SUM(F30:F32)</f>
        <v>494</v>
      </c>
      <c r="G33" s="140"/>
      <c r="H33" s="143"/>
      <c r="I33" s="31"/>
    </row>
    <row r="34" spans="1:9" s="32" customFormat="1" ht="12.75">
      <c r="A34" s="1"/>
      <c r="B34" s="27"/>
      <c r="C34" s="38" t="s">
        <v>23</v>
      </c>
      <c r="D34" s="230">
        <f>D29+D33</f>
        <v>2856</v>
      </c>
      <c r="E34" s="40">
        <f>E29+E33</f>
        <v>3046</v>
      </c>
      <c r="F34" s="41">
        <f>F29+F33</f>
        <v>3203</v>
      </c>
      <c r="G34" s="140"/>
      <c r="H34" s="143"/>
      <c r="I34" s="31"/>
    </row>
    <row r="35" spans="1:9" s="32" customFormat="1" ht="12.75">
      <c r="A35" s="1"/>
      <c r="B35" s="27"/>
      <c r="C35" s="38" t="s">
        <v>24</v>
      </c>
      <c r="D35" s="230">
        <f>D24-D34</f>
        <v>2720</v>
      </c>
      <c r="E35" s="40">
        <f>E24-E34</f>
        <v>2234</v>
      </c>
      <c r="F35" s="41">
        <f>F24-F34</f>
        <v>2008</v>
      </c>
      <c r="G35" s="140"/>
      <c r="H35" s="143"/>
      <c r="I35" s="31"/>
    </row>
    <row r="36" spans="1:9" ht="12.75">
      <c r="A36" s="1"/>
      <c r="B36" s="1" t="s">
        <v>0</v>
      </c>
      <c r="C36" s="44" t="s">
        <v>25</v>
      </c>
      <c r="D36" s="231">
        <v>146</v>
      </c>
      <c r="E36" s="25">
        <v>126</v>
      </c>
      <c r="F36" s="22">
        <v>150</v>
      </c>
      <c r="G36" s="139"/>
      <c r="H36" s="142" t="s">
        <v>87</v>
      </c>
      <c r="I36" s="17"/>
    </row>
    <row r="37" spans="1:9" s="32" customFormat="1" ht="12.75">
      <c r="A37" s="1"/>
      <c r="B37" s="27"/>
      <c r="C37" s="45" t="s">
        <v>26</v>
      </c>
      <c r="D37" s="230">
        <f>D35-D36</f>
        <v>2574</v>
      </c>
      <c r="E37" s="40">
        <f>E35-E36</f>
        <v>2108</v>
      </c>
      <c r="F37" s="41">
        <f>F35-F36</f>
        <v>1858</v>
      </c>
      <c r="G37" s="140"/>
      <c r="H37" s="143"/>
      <c r="I37" s="31"/>
    </row>
    <row r="38" spans="1:9" ht="12.75">
      <c r="A38" s="1"/>
      <c r="B38" s="1" t="s">
        <v>0</v>
      </c>
      <c r="C38" s="46" t="s">
        <v>27</v>
      </c>
      <c r="D38" s="225">
        <f>+D16+D22</f>
        <v>111</v>
      </c>
      <c r="E38" s="47">
        <f>+E16+E22</f>
        <v>83</v>
      </c>
      <c r="F38" s="22">
        <f>+F16+F22</f>
        <v>120</v>
      </c>
      <c r="G38" s="139"/>
      <c r="H38" s="142"/>
      <c r="I38" s="17"/>
    </row>
    <row r="39" spans="1:9" ht="12.75">
      <c r="A39" s="1"/>
      <c r="B39" s="1" t="s">
        <v>0</v>
      </c>
      <c r="C39" s="48" t="s">
        <v>28</v>
      </c>
      <c r="D39" s="232">
        <v>702</v>
      </c>
      <c r="E39" s="50">
        <f>564.55</f>
        <v>564.55</v>
      </c>
      <c r="F39" s="22">
        <v>494</v>
      </c>
      <c r="G39" s="139"/>
      <c r="H39" s="142" t="s">
        <v>87</v>
      </c>
      <c r="I39" s="17"/>
    </row>
    <row r="40" spans="1:9" s="32" customFormat="1" ht="12.75">
      <c r="A40" s="1"/>
      <c r="B40" s="27"/>
      <c r="C40" s="38" t="s">
        <v>29</v>
      </c>
      <c r="D40" s="233">
        <f>SUM(D38:D39)</f>
        <v>813</v>
      </c>
      <c r="E40" s="51">
        <f>SUM(E38:E39)</f>
        <v>647.55</v>
      </c>
      <c r="F40" s="52">
        <f>SUM(F38:F39)</f>
        <v>614</v>
      </c>
      <c r="G40" s="140"/>
      <c r="H40" s="143"/>
      <c r="I40" s="31"/>
    </row>
    <row r="41" spans="1:9" s="32" customFormat="1" ht="12.75">
      <c r="A41" s="1"/>
      <c r="B41" s="27"/>
      <c r="C41" s="45" t="s">
        <v>30</v>
      </c>
      <c r="D41" s="233">
        <f>D37-D40</f>
        <v>1761</v>
      </c>
      <c r="E41" s="51">
        <f>E37-E40</f>
        <v>1460.45</v>
      </c>
      <c r="F41" s="52">
        <f>F37-F40</f>
        <v>1244</v>
      </c>
      <c r="G41" s="140"/>
      <c r="H41" s="143"/>
      <c r="I41" s="31"/>
    </row>
    <row r="42" spans="1:9" s="32" customFormat="1" ht="12.75">
      <c r="A42" s="1"/>
      <c r="B42" s="43" t="s">
        <v>0</v>
      </c>
      <c r="C42" s="38" t="s">
        <v>31</v>
      </c>
      <c r="D42" s="225">
        <v>5</v>
      </c>
      <c r="E42" s="47">
        <v>5</v>
      </c>
      <c r="F42" s="30">
        <v>4</v>
      </c>
      <c r="G42" s="140"/>
      <c r="H42" s="142" t="s">
        <v>87</v>
      </c>
      <c r="I42" s="31"/>
    </row>
    <row r="43" spans="1:9" s="32" customFormat="1" ht="13.5" thickBot="1">
      <c r="A43" s="1"/>
      <c r="B43" s="27"/>
      <c r="C43" s="53" t="s">
        <v>32</v>
      </c>
      <c r="D43" s="234">
        <f>D41-D42</f>
        <v>1756</v>
      </c>
      <c r="E43" s="54">
        <f>E41-E42</f>
        <v>1455.45</v>
      </c>
      <c r="F43" s="55">
        <f>F41-F42</f>
        <v>1240</v>
      </c>
      <c r="G43" s="140"/>
      <c r="H43" s="143"/>
      <c r="I43" s="31"/>
    </row>
    <row r="44" spans="1:9" s="58" customFormat="1" ht="12.75">
      <c r="A44" s="1"/>
      <c r="B44" s="43" t="s">
        <v>0</v>
      </c>
      <c r="C44" s="56" t="s">
        <v>33</v>
      </c>
      <c r="D44" s="225">
        <v>265</v>
      </c>
      <c r="E44" s="47">
        <v>36</v>
      </c>
      <c r="F44" s="22">
        <v>165</v>
      </c>
      <c r="G44" s="141"/>
      <c r="H44" s="142" t="s">
        <v>87</v>
      </c>
      <c r="I44" s="57"/>
    </row>
    <row r="45" spans="1:9" s="58" customFormat="1" ht="12.75">
      <c r="A45" s="1"/>
      <c r="B45" s="43" t="s">
        <v>0</v>
      </c>
      <c r="C45" s="59" t="s">
        <v>34</v>
      </c>
      <c r="D45" s="232">
        <v>-162.06537914999998</v>
      </c>
      <c r="E45" s="50">
        <v>-162</v>
      </c>
      <c r="F45" s="22">
        <v>-162</v>
      </c>
      <c r="G45" s="141"/>
      <c r="H45" s="142" t="s">
        <v>87</v>
      </c>
      <c r="I45" s="57"/>
    </row>
    <row r="46" spans="1:9" s="32" customFormat="1" ht="13.5" thickBot="1">
      <c r="A46" s="1"/>
      <c r="B46" s="27"/>
      <c r="C46" s="53" t="s">
        <v>35</v>
      </c>
      <c r="D46" s="234">
        <f>SUM(D43:D45)</f>
        <v>1858.93462085</v>
      </c>
      <c r="E46" s="54">
        <f>SUM(E43:E45)</f>
        <v>1329.45</v>
      </c>
      <c r="F46" s="55">
        <f>SUM(F43:F45)</f>
        <v>1243</v>
      </c>
      <c r="G46" s="140"/>
      <c r="H46" s="143"/>
      <c r="I46" s="31"/>
    </row>
    <row r="47" spans="1:9" s="32" customFormat="1" ht="12.75">
      <c r="A47" s="1"/>
      <c r="B47" s="27"/>
      <c r="C47" s="60" t="s">
        <v>8</v>
      </c>
      <c r="D47" s="235">
        <f>+D15+D21</f>
        <v>145</v>
      </c>
      <c r="E47" s="61">
        <f>+E15+E21</f>
        <v>55</v>
      </c>
      <c r="F47" s="62">
        <f>+F15+F21</f>
        <v>141</v>
      </c>
      <c r="G47" s="140"/>
      <c r="H47" s="143"/>
      <c r="I47" s="31"/>
    </row>
    <row r="48" spans="1:9" s="32" customFormat="1" ht="12.75">
      <c r="A48" s="1"/>
      <c r="B48" s="27"/>
      <c r="C48" s="138" t="s">
        <v>86</v>
      </c>
      <c r="D48" s="153">
        <v>34</v>
      </c>
      <c r="E48" s="153">
        <v>1.55</v>
      </c>
      <c r="F48" s="154">
        <v>42</v>
      </c>
      <c r="G48" s="140"/>
      <c r="H48" s="144" t="s">
        <v>92</v>
      </c>
      <c r="I48" s="31"/>
    </row>
    <row r="49" spans="1:9" s="32" customFormat="1" ht="12.75">
      <c r="A49" s="1"/>
      <c r="B49" s="27"/>
      <c r="C49" s="63" t="s">
        <v>36</v>
      </c>
      <c r="D49" s="155">
        <f>D47-D48</f>
        <v>111</v>
      </c>
      <c r="E49" s="155">
        <f>E47-E48</f>
        <v>53.45</v>
      </c>
      <c r="F49" s="156">
        <f>F47-F48</f>
        <v>99</v>
      </c>
      <c r="G49" s="140"/>
      <c r="H49" s="143"/>
      <c r="I49" s="31"/>
    </row>
    <row r="50" spans="1:9" s="32" customFormat="1" ht="12.75">
      <c r="A50" s="1"/>
      <c r="B50" s="27"/>
      <c r="C50" s="251" t="s">
        <v>139</v>
      </c>
      <c r="D50" s="157">
        <f>+D33</f>
        <v>28</v>
      </c>
      <c r="E50" s="157">
        <f>+E33</f>
        <v>255</v>
      </c>
      <c r="F50" s="158">
        <f>+F33</f>
        <v>494</v>
      </c>
      <c r="G50" s="140"/>
      <c r="H50" s="143"/>
      <c r="I50" s="31"/>
    </row>
    <row r="51" spans="1:9" s="32" customFormat="1" ht="12.75">
      <c r="A51" s="1"/>
      <c r="B51" s="27"/>
      <c r="C51" s="138" t="s">
        <v>140</v>
      </c>
      <c r="D51" s="153">
        <v>-9</v>
      </c>
      <c r="E51" s="153">
        <v>-66</v>
      </c>
      <c r="F51" s="154">
        <v>-148</v>
      </c>
      <c r="G51" s="140"/>
      <c r="H51" s="144" t="s">
        <v>91</v>
      </c>
      <c r="I51" s="31"/>
    </row>
    <row r="52" spans="1:9" s="32" customFormat="1" ht="12.75">
      <c r="A52" s="1"/>
      <c r="B52" s="27"/>
      <c r="C52" s="252" t="s">
        <v>141</v>
      </c>
      <c r="D52" s="236">
        <f>D50+D51</f>
        <v>19</v>
      </c>
      <c r="E52" s="67">
        <f>E50+E51</f>
        <v>189</v>
      </c>
      <c r="F52" s="68">
        <f>F50+F51</f>
        <v>346</v>
      </c>
      <c r="G52" s="140"/>
      <c r="H52" s="143"/>
      <c r="I52" s="31"/>
    </row>
    <row r="53" spans="1:9" ht="13.5" thickBot="1">
      <c r="A53" s="1"/>
      <c r="B53" s="27"/>
      <c r="C53" s="253" t="s">
        <v>142</v>
      </c>
      <c r="D53" s="237">
        <f>D43-D49+D52</f>
        <v>1664</v>
      </c>
      <c r="E53" s="69">
        <f>E43-E49+E52</f>
        <v>1591</v>
      </c>
      <c r="F53" s="70">
        <f>F43-F49+F52</f>
        <v>1487</v>
      </c>
      <c r="G53" s="139"/>
      <c r="H53" s="142"/>
      <c r="I53" s="17"/>
    </row>
    <row r="54" spans="1:9" ht="12.75">
      <c r="A54" s="1"/>
      <c r="B54" s="1"/>
      <c r="C54" s="115"/>
      <c r="D54" s="238"/>
      <c r="E54" s="116"/>
      <c r="F54" s="117"/>
      <c r="G54" s="139"/>
      <c r="H54" s="142"/>
      <c r="I54" s="17"/>
    </row>
    <row r="55" spans="1:9" ht="15.75">
      <c r="A55" s="1"/>
      <c r="B55" s="1"/>
      <c r="C55" s="137" t="s">
        <v>85</v>
      </c>
      <c r="D55" s="155"/>
      <c r="E55" s="136"/>
      <c r="F55" s="64"/>
      <c r="G55" s="139"/>
      <c r="H55" s="142"/>
      <c r="I55" s="17"/>
    </row>
    <row r="56" spans="1:9" ht="12.75">
      <c r="A56" s="1"/>
      <c r="B56" s="1"/>
      <c r="C56" s="135"/>
      <c r="D56" s="155"/>
      <c r="E56" s="136"/>
      <c r="F56" s="64"/>
      <c r="G56" s="139"/>
      <c r="H56" s="142"/>
      <c r="I56" s="17"/>
    </row>
    <row r="57" spans="1:9" s="58" customFormat="1" ht="12.75">
      <c r="A57" s="1"/>
      <c r="B57" s="43"/>
      <c r="C57" s="118" t="s">
        <v>59</v>
      </c>
      <c r="D57" s="157">
        <v>238402</v>
      </c>
      <c r="E57" s="65">
        <v>224160</v>
      </c>
      <c r="F57" s="66">
        <v>204323</v>
      </c>
      <c r="G57" s="141"/>
      <c r="H57" s="144" t="s">
        <v>87</v>
      </c>
      <c r="I57" s="57"/>
    </row>
    <row r="58" spans="1:9" s="58" customFormat="1" ht="12.75">
      <c r="A58" s="1"/>
      <c r="B58" s="43"/>
      <c r="C58" s="46"/>
      <c r="D58" s="157"/>
      <c r="E58" s="65"/>
      <c r="F58" s="66"/>
      <c r="G58" s="141"/>
      <c r="H58" s="144"/>
      <c r="I58" s="57"/>
    </row>
    <row r="59" spans="1:9" ht="12.75">
      <c r="A59" s="1"/>
      <c r="B59" s="1"/>
      <c r="C59" s="151" t="s">
        <v>103</v>
      </c>
      <c r="D59" s="157">
        <f>(25067+24885)/2</f>
        <v>24976</v>
      </c>
      <c r="E59" s="65">
        <v>24043</v>
      </c>
      <c r="F59" s="66">
        <v>22676.643799657002</v>
      </c>
      <c r="G59" s="139"/>
      <c r="H59" s="142" t="s">
        <v>93</v>
      </c>
      <c r="I59" s="17"/>
    </row>
    <row r="60" spans="1:9" ht="12.75">
      <c r="A60" s="1"/>
      <c r="B60" s="1"/>
      <c r="C60" s="118" t="s">
        <v>97</v>
      </c>
      <c r="D60" s="157">
        <f>(2042+2480)/2</f>
        <v>2261</v>
      </c>
      <c r="E60" s="65">
        <v>2327.85431252</v>
      </c>
      <c r="F60" s="66">
        <v>2152</v>
      </c>
      <c r="G60" s="139"/>
      <c r="H60" s="142" t="s">
        <v>93</v>
      </c>
      <c r="I60" s="17"/>
    </row>
    <row r="61" spans="1:9" ht="12.75">
      <c r="A61" s="1"/>
      <c r="B61" s="1"/>
      <c r="C61" s="118" t="s">
        <v>98</v>
      </c>
      <c r="D61" s="157">
        <v>2259.43228801</v>
      </c>
      <c r="E61" s="65">
        <v>1888.98911093</v>
      </c>
      <c r="F61" s="66">
        <v>1103</v>
      </c>
      <c r="G61" s="139"/>
      <c r="H61" s="142" t="s">
        <v>93</v>
      </c>
      <c r="I61" s="17"/>
    </row>
    <row r="62" spans="1:9" ht="12.75">
      <c r="A62" s="1"/>
      <c r="B62" s="1"/>
      <c r="C62" s="119" t="s">
        <v>79</v>
      </c>
      <c r="D62" s="157">
        <f>E62+SUM(D44:D45)</f>
        <v>-612.06537915</v>
      </c>
      <c r="E62" s="65">
        <f>F62+SUM(E44:E45)</f>
        <v>-715</v>
      </c>
      <c r="F62" s="66">
        <v>-589</v>
      </c>
      <c r="G62" s="139"/>
      <c r="H62" s="142"/>
      <c r="I62" s="17"/>
    </row>
    <row r="63" spans="1:9" ht="12.75">
      <c r="A63" s="1"/>
      <c r="B63" s="1"/>
      <c r="C63" s="119"/>
      <c r="D63" s="157"/>
      <c r="E63" s="65"/>
      <c r="F63" s="66"/>
      <c r="G63" s="139"/>
      <c r="H63" s="142"/>
      <c r="I63" s="17"/>
    </row>
    <row r="64" spans="1:9" ht="12.75">
      <c r="A64" s="1"/>
      <c r="B64" s="1"/>
      <c r="C64" s="119" t="s">
        <v>84</v>
      </c>
      <c r="D64" s="157">
        <v>61.25949116</v>
      </c>
      <c r="E64" s="65">
        <v>61.6</v>
      </c>
      <c r="F64" s="66">
        <v>39</v>
      </c>
      <c r="G64" s="139"/>
      <c r="H64" s="142" t="s">
        <v>94</v>
      </c>
      <c r="I64" s="17"/>
    </row>
    <row r="65" spans="1:9" ht="12.75">
      <c r="A65" s="1"/>
      <c r="B65" s="1"/>
      <c r="C65" s="119" t="s">
        <v>101</v>
      </c>
      <c r="D65" s="157">
        <v>1269.243418</v>
      </c>
      <c r="E65" s="65">
        <v>1254.5</v>
      </c>
      <c r="F65" s="66">
        <v>1257.1156</v>
      </c>
      <c r="G65" s="139"/>
      <c r="H65" s="142" t="s">
        <v>94</v>
      </c>
      <c r="I65" s="17"/>
    </row>
    <row r="66" spans="1:9" ht="12.75">
      <c r="A66" s="1"/>
      <c r="B66" s="1"/>
      <c r="C66" s="119" t="s">
        <v>100</v>
      </c>
      <c r="D66" s="157">
        <v>1269.607018804117</v>
      </c>
      <c r="E66" s="65">
        <v>1255.5</v>
      </c>
      <c r="F66" s="66">
        <v>1257.744308</v>
      </c>
      <c r="G66" s="139"/>
      <c r="H66" s="142" t="s">
        <v>94</v>
      </c>
      <c r="I66" s="17"/>
    </row>
    <row r="67" spans="1:9" ht="12.75">
      <c r="A67" s="1"/>
      <c r="B67" s="1"/>
      <c r="C67" s="119"/>
      <c r="D67" s="157"/>
      <c r="E67" s="65"/>
      <c r="F67" s="66"/>
      <c r="G67" s="139"/>
      <c r="H67" s="142"/>
      <c r="I67" s="17"/>
    </row>
    <row r="68" spans="1:9" ht="12.75">
      <c r="A68" s="1"/>
      <c r="B68" s="1"/>
      <c r="C68" s="118" t="s">
        <v>51</v>
      </c>
      <c r="D68" s="157">
        <v>85</v>
      </c>
      <c r="E68" s="65">
        <v>104</v>
      </c>
      <c r="F68" s="66">
        <v>79</v>
      </c>
      <c r="G68" s="139"/>
      <c r="H68" s="142" t="s">
        <v>94</v>
      </c>
      <c r="I68" s="17"/>
    </row>
    <row r="69" spans="1:9" ht="12.75">
      <c r="A69" s="1"/>
      <c r="B69" s="1"/>
      <c r="C69" s="118" t="s">
        <v>80</v>
      </c>
      <c r="D69" s="157">
        <v>1273.876008</v>
      </c>
      <c r="E69" s="65">
        <v>1264.006062</v>
      </c>
      <c r="F69" s="66">
        <v>1261.059152</v>
      </c>
      <c r="G69" s="139"/>
      <c r="H69" s="249" t="s">
        <v>95</v>
      </c>
      <c r="I69" s="17"/>
    </row>
    <row r="70" spans="1:9" ht="12.75">
      <c r="A70" s="1"/>
      <c r="B70" s="1"/>
      <c r="C70" s="118"/>
      <c r="D70" s="239"/>
      <c r="E70" s="124"/>
      <c r="F70" s="125"/>
      <c r="G70" s="139"/>
      <c r="H70" s="142"/>
      <c r="I70" s="17"/>
    </row>
    <row r="71" spans="1:9" ht="12.75">
      <c r="A71" s="1"/>
      <c r="B71" s="1"/>
      <c r="C71" s="119" t="s">
        <v>72</v>
      </c>
      <c r="D71" s="157">
        <v>112185.14285714286</v>
      </c>
      <c r="E71" s="65">
        <v>107211</v>
      </c>
      <c r="F71" s="66">
        <v>103818</v>
      </c>
      <c r="G71" s="139"/>
      <c r="H71" s="142" t="s">
        <v>88</v>
      </c>
      <c r="I71" s="17"/>
    </row>
    <row r="72" spans="1:9" ht="12.75">
      <c r="A72" s="1"/>
      <c r="B72" s="1"/>
      <c r="C72" s="119" t="s">
        <v>74</v>
      </c>
      <c r="D72" s="157">
        <v>5</v>
      </c>
      <c r="E72" s="65">
        <v>7</v>
      </c>
      <c r="F72" s="66">
        <v>7</v>
      </c>
      <c r="G72" s="139"/>
      <c r="H72" s="142" t="s">
        <v>89</v>
      </c>
      <c r="I72" s="17"/>
    </row>
    <row r="73" spans="1:9" ht="12.75">
      <c r="A73" s="1"/>
      <c r="B73" s="1"/>
      <c r="C73" s="119" t="s">
        <v>60</v>
      </c>
      <c r="D73" s="157">
        <v>1183</v>
      </c>
      <c r="E73" s="65">
        <v>1135</v>
      </c>
      <c r="F73" s="66">
        <v>1089</v>
      </c>
      <c r="G73" s="139"/>
      <c r="H73" s="142" t="s">
        <v>96</v>
      </c>
      <c r="I73" s="17"/>
    </row>
    <row r="74" spans="1:9" ht="12.75">
      <c r="A74" s="1"/>
      <c r="B74" s="1"/>
      <c r="C74" s="131"/>
      <c r="D74" s="157"/>
      <c r="E74" s="65"/>
      <c r="F74" s="66"/>
      <c r="G74" s="139"/>
      <c r="H74" s="160"/>
      <c r="I74" s="17"/>
    </row>
    <row r="75" spans="1:9" ht="12.75">
      <c r="A75" s="1"/>
      <c r="B75" s="1"/>
      <c r="C75" s="131" t="s">
        <v>120</v>
      </c>
      <c r="D75" s="157">
        <v>25067</v>
      </c>
      <c r="E75" s="65">
        <v>24885</v>
      </c>
      <c r="F75" s="66">
        <v>23201</v>
      </c>
      <c r="G75" s="139"/>
      <c r="H75" s="160" t="s">
        <v>121</v>
      </c>
      <c r="I75" s="17"/>
    </row>
    <row r="76" spans="1:9" ht="12.75">
      <c r="A76" s="1"/>
      <c r="B76" s="1"/>
      <c r="C76" s="131" t="s">
        <v>122</v>
      </c>
      <c r="D76" s="157">
        <v>4555</v>
      </c>
      <c r="E76" s="65">
        <v>4705</v>
      </c>
      <c r="F76" s="66">
        <v>4867</v>
      </c>
      <c r="G76" s="139"/>
      <c r="H76" s="160" t="s">
        <v>121</v>
      </c>
      <c r="I76" s="17"/>
    </row>
    <row r="77" spans="1:9" ht="12.75">
      <c r="A77" s="1"/>
      <c r="B77" s="1"/>
      <c r="C77" s="131" t="s">
        <v>123</v>
      </c>
      <c r="D77" s="157">
        <v>2042</v>
      </c>
      <c r="E77" s="65">
        <v>2480</v>
      </c>
      <c r="F77" s="66">
        <v>2175</v>
      </c>
      <c r="G77" s="139"/>
      <c r="H77" s="160" t="s">
        <v>121</v>
      </c>
      <c r="I77" s="17"/>
    </row>
    <row r="78" spans="1:9" ht="12.75">
      <c r="A78" s="1"/>
      <c r="B78" s="1"/>
      <c r="C78" s="131" t="s">
        <v>124</v>
      </c>
      <c r="D78" s="157">
        <v>687</v>
      </c>
      <c r="E78" s="65">
        <v>687</v>
      </c>
      <c r="F78" s="66">
        <v>687</v>
      </c>
      <c r="G78" s="139"/>
      <c r="H78" s="160" t="s">
        <v>121</v>
      </c>
      <c r="I78" s="17"/>
    </row>
    <row r="79" spans="1:9" ht="12.75">
      <c r="A79" s="1"/>
      <c r="B79" s="1"/>
      <c r="C79" s="131" t="s">
        <v>125</v>
      </c>
      <c r="D79" s="157">
        <v>1573</v>
      </c>
      <c r="E79" s="65">
        <v>1573</v>
      </c>
      <c r="F79" s="66">
        <v>832</v>
      </c>
      <c r="G79" s="139"/>
      <c r="H79" s="160" t="s">
        <v>121</v>
      </c>
      <c r="I79" s="17"/>
    </row>
    <row r="80" spans="1:9" ht="12.75">
      <c r="A80" s="1"/>
      <c r="B80" s="1"/>
      <c r="C80" s="119"/>
      <c r="D80" s="157"/>
      <c r="E80" s="65"/>
      <c r="F80" s="66"/>
      <c r="G80" s="139"/>
      <c r="H80" s="142"/>
      <c r="I80" s="17"/>
    </row>
    <row r="81" spans="1:9" ht="12.75">
      <c r="A81" s="1"/>
      <c r="B81" s="1"/>
      <c r="C81" s="119" t="s">
        <v>104</v>
      </c>
      <c r="D81" s="157">
        <v>13487</v>
      </c>
      <c r="E81" s="65">
        <v>12588</v>
      </c>
      <c r="F81" s="66">
        <v>11438</v>
      </c>
      <c r="G81" s="139"/>
      <c r="H81" s="249" t="s">
        <v>143</v>
      </c>
      <c r="I81" s="17"/>
    </row>
    <row r="82" spans="1:9" ht="12.75">
      <c r="A82" s="1"/>
      <c r="B82" s="1"/>
      <c r="C82" s="119" t="s">
        <v>61</v>
      </c>
      <c r="D82" s="157">
        <v>298</v>
      </c>
      <c r="E82" s="65">
        <v>338</v>
      </c>
      <c r="F82" s="66">
        <v>311</v>
      </c>
      <c r="G82" s="139"/>
      <c r="H82" s="249" t="s">
        <v>143</v>
      </c>
      <c r="I82" s="17"/>
    </row>
    <row r="83" spans="1:9" ht="12.75">
      <c r="A83" s="1"/>
      <c r="B83" s="1"/>
      <c r="C83" s="119" t="s">
        <v>62</v>
      </c>
      <c r="D83" s="157">
        <v>687</v>
      </c>
      <c r="E83" s="65">
        <v>687</v>
      </c>
      <c r="F83" s="66">
        <v>687</v>
      </c>
      <c r="G83" s="139"/>
      <c r="H83" s="249" t="s">
        <v>143</v>
      </c>
      <c r="I83" s="17"/>
    </row>
    <row r="84" spans="1:9" ht="12.75">
      <c r="A84" s="1"/>
      <c r="B84" s="1"/>
      <c r="C84" s="119" t="s">
        <v>63</v>
      </c>
      <c r="D84" s="157">
        <v>1573</v>
      </c>
      <c r="E84" s="65">
        <v>1573</v>
      </c>
      <c r="F84" s="66">
        <v>832</v>
      </c>
      <c r="G84" s="139"/>
      <c r="H84" s="249" t="s">
        <v>143</v>
      </c>
      <c r="I84" s="17"/>
    </row>
    <row r="85" spans="1:9" ht="12.75">
      <c r="A85" s="1"/>
      <c r="B85" s="1"/>
      <c r="C85" s="119" t="s">
        <v>64</v>
      </c>
      <c r="D85" s="157">
        <v>518</v>
      </c>
      <c r="E85" s="65">
        <v>190</v>
      </c>
      <c r="F85" s="66">
        <v>181</v>
      </c>
      <c r="G85" s="139"/>
      <c r="H85" s="249" t="s">
        <v>143</v>
      </c>
      <c r="I85" s="17"/>
    </row>
    <row r="86" spans="1:9" ht="12.75">
      <c r="A86" s="1"/>
      <c r="B86" s="1"/>
      <c r="C86" s="119" t="s">
        <v>65</v>
      </c>
      <c r="D86" s="157"/>
      <c r="E86" s="65"/>
      <c r="F86" s="66"/>
      <c r="G86" s="139"/>
      <c r="H86" s="249"/>
      <c r="I86" s="17"/>
    </row>
    <row r="87" spans="1:9" ht="12.75">
      <c r="A87" s="1"/>
      <c r="B87" s="1"/>
      <c r="C87" s="152" t="s">
        <v>106</v>
      </c>
      <c r="D87" s="157">
        <v>1776</v>
      </c>
      <c r="E87" s="65">
        <v>1886</v>
      </c>
      <c r="F87" s="66">
        <v>2075</v>
      </c>
      <c r="G87" s="139"/>
      <c r="H87" s="249" t="s">
        <v>143</v>
      </c>
      <c r="I87" s="17"/>
    </row>
    <row r="88" spans="1:9" ht="12.75">
      <c r="A88" s="1"/>
      <c r="B88" s="1"/>
      <c r="C88" s="119" t="s">
        <v>66</v>
      </c>
      <c r="D88" s="157">
        <v>27</v>
      </c>
      <c r="E88" s="65">
        <v>5</v>
      </c>
      <c r="F88" s="66">
        <v>0</v>
      </c>
      <c r="G88" s="139"/>
      <c r="H88" s="249" t="s">
        <v>143</v>
      </c>
      <c r="I88" s="17"/>
    </row>
    <row r="89" spans="1:9" ht="12.75">
      <c r="A89" s="1"/>
      <c r="B89" s="1"/>
      <c r="C89" s="131" t="s">
        <v>67</v>
      </c>
      <c r="D89" s="157">
        <v>0</v>
      </c>
      <c r="E89" s="65">
        <v>139</v>
      </c>
      <c r="F89" s="66">
        <v>-86</v>
      </c>
      <c r="G89" s="139"/>
      <c r="H89" s="249" t="s">
        <v>143</v>
      </c>
      <c r="I89" s="17"/>
    </row>
    <row r="90" spans="1:9" ht="12.75">
      <c r="A90" s="1"/>
      <c r="B90" s="1"/>
      <c r="C90" s="131" t="s">
        <v>78</v>
      </c>
      <c r="D90" s="157">
        <v>180673</v>
      </c>
      <c r="E90" s="65">
        <v>169321</v>
      </c>
      <c r="F90" s="66">
        <v>157471</v>
      </c>
      <c r="G90" s="139"/>
      <c r="H90" s="249" t="s">
        <v>137</v>
      </c>
      <c r="I90" s="17"/>
    </row>
    <row r="91" spans="1:9" ht="13.5" thickBot="1">
      <c r="A91" s="1"/>
      <c r="B91" s="1"/>
      <c r="C91" s="120"/>
      <c r="D91" s="240"/>
      <c r="E91" s="121"/>
      <c r="F91" s="122"/>
      <c r="G91" s="139"/>
      <c r="H91" s="145"/>
      <c r="I91" s="17"/>
    </row>
    <row r="92" spans="1:8" ht="12.75">
      <c r="A92" s="1"/>
      <c r="B92" s="1"/>
      <c r="C92" s="71"/>
      <c r="D92" s="114"/>
      <c r="E92" s="4"/>
      <c r="F92" s="4"/>
      <c r="H92" s="4"/>
    </row>
    <row r="93" spans="1:3" ht="12.75">
      <c r="A93" s="1"/>
      <c r="B93" s="1"/>
      <c r="C93" s="17"/>
    </row>
    <row r="94" spans="1:3" ht="12.75">
      <c r="A94" s="1"/>
      <c r="B94" s="1"/>
      <c r="C94" s="17"/>
    </row>
    <row r="95" spans="1:3" ht="12.75">
      <c r="A95" s="1"/>
      <c r="B95" s="1"/>
      <c r="C95" s="17"/>
    </row>
    <row r="96" spans="1:3" ht="12.75">
      <c r="A96" s="1"/>
      <c r="B96" s="1"/>
      <c r="C96" s="17"/>
    </row>
    <row r="97" spans="1:3" ht="12.75">
      <c r="A97" s="1"/>
      <c r="B97" s="1"/>
      <c r="C97" s="17"/>
    </row>
    <row r="98" spans="1:3" ht="12.75">
      <c r="A98" s="1"/>
      <c r="B98" s="1"/>
      <c r="C98" s="17"/>
    </row>
    <row r="99" spans="1:3" ht="12.75">
      <c r="A99" s="1"/>
      <c r="B99" s="1"/>
      <c r="C99" s="17"/>
    </row>
    <row r="100" spans="1:3" ht="12.75">
      <c r="A100" s="1"/>
      <c r="B100" s="1"/>
      <c r="C100" s="17"/>
    </row>
    <row r="101" spans="1:3" ht="12.75">
      <c r="A101" s="1"/>
      <c r="B101" s="1"/>
      <c r="C101" s="17"/>
    </row>
    <row r="102" spans="1:3" ht="12.75">
      <c r="A102" s="1"/>
      <c r="B102" s="1"/>
      <c r="C102" s="17"/>
    </row>
    <row r="103" spans="1:3" ht="12.75">
      <c r="A103" s="1"/>
      <c r="B103" s="1"/>
      <c r="C103" s="17"/>
    </row>
    <row r="104" spans="1:3" ht="12.75">
      <c r="A104" s="1"/>
      <c r="B104" s="1"/>
      <c r="C104" s="17"/>
    </row>
    <row r="105" spans="1:3" ht="12.75">
      <c r="A105" s="1"/>
      <c r="B105" s="1"/>
      <c r="C105" s="17"/>
    </row>
    <row r="106" spans="1:3" ht="12.75">
      <c r="A106" s="1"/>
      <c r="B106" s="1"/>
      <c r="C106" s="17"/>
    </row>
    <row r="107" spans="1:3" ht="12.75">
      <c r="A107" s="1"/>
      <c r="B107" s="1"/>
      <c r="C107" s="17"/>
    </row>
    <row r="108" spans="1:3" ht="12.75">
      <c r="A108" s="1"/>
      <c r="B108" s="1"/>
      <c r="C108" s="17"/>
    </row>
    <row r="109" spans="1:3" ht="12.75">
      <c r="A109" s="1"/>
      <c r="B109" s="1"/>
      <c r="C109" s="17"/>
    </row>
    <row r="110" spans="1:3" ht="12.75">
      <c r="A110" s="1"/>
      <c r="B110" s="1"/>
      <c r="C110" s="17"/>
    </row>
    <row r="111" spans="1:3" ht="12.75">
      <c r="A111" s="1"/>
      <c r="B111" s="1"/>
      <c r="C111" s="17"/>
    </row>
    <row r="112" spans="1:3" ht="12.75">
      <c r="A112" s="1"/>
      <c r="B112" s="1"/>
      <c r="C112" s="17"/>
    </row>
    <row r="113" spans="1:3" ht="12.75">
      <c r="A113" s="1"/>
      <c r="B113" s="1"/>
      <c r="C113" s="17"/>
    </row>
    <row r="114" spans="1:3" ht="12.75">
      <c r="A114" s="1"/>
      <c r="B114" s="1"/>
      <c r="C114" s="17"/>
    </row>
    <row r="115" spans="1:3" ht="12.75">
      <c r="A115" s="1"/>
      <c r="B115" s="1"/>
      <c r="C115" s="17"/>
    </row>
    <row r="116" spans="1:3" ht="12.75">
      <c r="A116" s="1"/>
      <c r="B116" s="1"/>
      <c r="C116" s="17"/>
    </row>
    <row r="117" spans="1:3" ht="12.75">
      <c r="A117" s="1"/>
      <c r="B117" s="1"/>
      <c r="C117" s="17"/>
    </row>
    <row r="118" spans="1:3" ht="12.75">
      <c r="A118" s="1"/>
      <c r="B118" s="1"/>
      <c r="C118" s="17"/>
    </row>
    <row r="119" spans="1:3" ht="12.75">
      <c r="A119" s="1"/>
      <c r="B119" s="1"/>
      <c r="C119" s="17"/>
    </row>
    <row r="120" spans="1:3" ht="12.75">
      <c r="A120" s="1"/>
      <c r="B120" s="1"/>
      <c r="C120" s="17"/>
    </row>
    <row r="121" spans="1:3" ht="12.75">
      <c r="A121" s="1"/>
      <c r="B121" s="1"/>
      <c r="C121" s="17"/>
    </row>
    <row r="122" spans="1:3" ht="12.75">
      <c r="A122" s="1"/>
      <c r="B122" s="1"/>
      <c r="C122" s="17"/>
    </row>
    <row r="123" spans="1:3" ht="12.75">
      <c r="A123" s="1"/>
      <c r="B123" s="1"/>
      <c r="C123" s="17"/>
    </row>
    <row r="124" spans="1:3" ht="12.75">
      <c r="A124" s="1"/>
      <c r="B124" s="1"/>
      <c r="C124" s="17"/>
    </row>
    <row r="125" spans="1:3" ht="12.75">
      <c r="A125" s="1"/>
      <c r="B125" s="1"/>
      <c r="C125" s="17"/>
    </row>
    <row r="126" spans="1:3" ht="12.75">
      <c r="A126" s="1"/>
      <c r="B126" s="1"/>
      <c r="C126" s="17"/>
    </row>
    <row r="127" spans="1:3" ht="12.75">
      <c r="A127" s="1"/>
      <c r="B127" s="1"/>
      <c r="C127" s="17"/>
    </row>
    <row r="128" spans="1:3" ht="12.75">
      <c r="A128" s="1"/>
      <c r="B128" s="1"/>
      <c r="C128" s="17"/>
    </row>
  </sheetData>
  <sheetProtection password="CC8A" sheet="1" objects="1" scenarios="1"/>
  <printOptions/>
  <pageMargins left="0.31" right="0.33" top="0.51" bottom="0.53" header="0.32" footer="0.3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9.140625" defaultRowHeight="12.75"/>
  <cols>
    <col min="1" max="1" width="2.28125" style="3" customWidth="1"/>
    <col min="2" max="2" width="62.140625" style="3" customWidth="1"/>
    <col min="3" max="3" width="12.7109375" style="2" customWidth="1"/>
    <col min="4" max="5" width="12.7109375" style="3" customWidth="1"/>
    <col min="6" max="16384" width="9.140625" style="3" customWidth="1"/>
  </cols>
  <sheetData>
    <row r="1" spans="1:5" ht="12.75">
      <c r="A1" s="98"/>
      <c r="B1" s="254"/>
      <c r="C1" s="255"/>
      <c r="D1" s="254"/>
      <c r="E1" s="254"/>
    </row>
    <row r="2" spans="1:5" ht="12.75">
      <c r="A2" s="98"/>
      <c r="B2" s="254"/>
      <c r="C2" s="255"/>
      <c r="D2" s="254"/>
      <c r="E2" s="254"/>
    </row>
    <row r="3" ht="12.75"/>
    <row r="4" ht="12.75"/>
    <row r="5" spans="1:5" s="88" customFormat="1" ht="16.5" thickBot="1">
      <c r="A5" s="108"/>
      <c r="B5" s="109"/>
      <c r="C5" s="110"/>
      <c r="D5" s="111"/>
      <c r="E5" s="111"/>
    </row>
    <row r="6" spans="1:6" ht="12.75">
      <c r="A6" s="1"/>
      <c r="B6" s="165"/>
      <c r="C6" s="9" t="s">
        <v>1</v>
      </c>
      <c r="D6" s="8"/>
      <c r="E6" s="10"/>
      <c r="F6" s="17"/>
    </row>
    <row r="7" spans="1:10" ht="15.75">
      <c r="A7" s="1"/>
      <c r="B7" s="166" t="s">
        <v>109</v>
      </c>
      <c r="C7" s="11">
        <v>38322</v>
      </c>
      <c r="D7" s="11">
        <v>38139</v>
      </c>
      <c r="E7" s="167">
        <v>37956</v>
      </c>
      <c r="F7" s="17"/>
      <c r="J7" s="88"/>
    </row>
    <row r="8" spans="1:6" ht="12.75">
      <c r="A8" s="1"/>
      <c r="B8" s="168"/>
      <c r="C8" s="13" t="s">
        <v>2</v>
      </c>
      <c r="D8" s="13" t="s">
        <v>2</v>
      </c>
      <c r="E8" s="169" t="s">
        <v>2</v>
      </c>
      <c r="F8" s="17"/>
    </row>
    <row r="9" spans="1:10" ht="15.75">
      <c r="A9" s="1"/>
      <c r="B9" s="137" t="s">
        <v>58</v>
      </c>
      <c r="C9" s="107"/>
      <c r="D9" s="106"/>
      <c r="E9" s="170"/>
      <c r="F9" s="17"/>
      <c r="J9" s="88"/>
    </row>
    <row r="10" spans="1:6" ht="12.75">
      <c r="A10" s="1"/>
      <c r="B10" s="171" t="s">
        <v>57</v>
      </c>
      <c r="C10" s="99">
        <f>C13/C14*100</f>
        <v>133.52367913086945</v>
      </c>
      <c r="D10" s="99">
        <f>D13/D14*100</f>
        <v>111.10801115982466</v>
      </c>
      <c r="E10" s="172">
        <f>E13/E14*100</f>
        <v>95.53616230679182</v>
      </c>
      <c r="F10" s="17"/>
    </row>
    <row r="11" spans="1:10" ht="12.75">
      <c r="A11" s="1"/>
      <c r="B11" s="173" t="s">
        <v>133</v>
      </c>
      <c r="C11" s="101">
        <f>Data!D43</f>
        <v>1756</v>
      </c>
      <c r="D11" s="101">
        <f>Data!E43</f>
        <v>1455.45</v>
      </c>
      <c r="E11" s="174">
        <f>Data!F43</f>
        <v>1240</v>
      </c>
      <c r="F11" s="17"/>
      <c r="J11" s="88"/>
    </row>
    <row r="12" spans="1:6" ht="12.75">
      <c r="A12" s="1"/>
      <c r="B12" s="119" t="s">
        <v>50</v>
      </c>
      <c r="C12" s="24">
        <f>-Data!D64</f>
        <v>-61.25949116</v>
      </c>
      <c r="D12" s="24">
        <f>-Data!E64</f>
        <v>-61.6</v>
      </c>
      <c r="E12" s="175">
        <f>-Data!F64</f>
        <v>-39</v>
      </c>
      <c r="F12" s="17"/>
    </row>
    <row r="13" spans="1:10" ht="12.75">
      <c r="A13" s="105"/>
      <c r="B13" s="119" t="s">
        <v>54</v>
      </c>
      <c r="C13" s="21">
        <f>SUM(C11:C12)</f>
        <v>1694.74050884</v>
      </c>
      <c r="D13" s="21">
        <f>SUM(D11:D12)</f>
        <v>1393.8500000000001</v>
      </c>
      <c r="E13" s="22">
        <f>SUM(E11:E12)</f>
        <v>1201</v>
      </c>
      <c r="F13" s="17"/>
      <c r="J13" s="88"/>
    </row>
    <row r="14" spans="1:6" ht="12.75" customHeight="1">
      <c r="A14" s="104"/>
      <c r="B14" s="119" t="s">
        <v>101</v>
      </c>
      <c r="C14" s="101">
        <f>Data!D65</f>
        <v>1269.243418</v>
      </c>
      <c r="D14" s="101">
        <f>Data!E65</f>
        <v>1254.5</v>
      </c>
      <c r="E14" s="174">
        <f>Data!F65</f>
        <v>1257.1156</v>
      </c>
      <c r="F14" s="17"/>
    </row>
    <row r="15" spans="1:10" ht="12.75">
      <c r="A15" s="1"/>
      <c r="B15" s="119" t="s">
        <v>99</v>
      </c>
      <c r="C15" s="21">
        <f>Data!D66</f>
        <v>1269.607018804117</v>
      </c>
      <c r="D15" s="21">
        <f>Data!E66</f>
        <v>1255.5</v>
      </c>
      <c r="E15" s="22">
        <f>Data!F66</f>
        <v>1257.744308</v>
      </c>
      <c r="F15" s="17"/>
      <c r="J15" s="88"/>
    </row>
    <row r="16" spans="1:10" s="32" customFormat="1" ht="12.75">
      <c r="A16" s="27"/>
      <c r="B16" s="171" t="s">
        <v>56</v>
      </c>
      <c r="C16" s="102">
        <f>C13/C15*100</f>
        <v>133.48543948948313</v>
      </c>
      <c r="D16" s="248">
        <f>ROUND((ROUNDUP(D13,0))/(ROUNDDOWN(D15,0))*100,1)</f>
        <v>111.1</v>
      </c>
      <c r="E16" s="172">
        <f>E13/E15*100</f>
        <v>95.4884066945028</v>
      </c>
      <c r="F16" s="17"/>
      <c r="J16" s="3"/>
    </row>
    <row r="17" spans="1:10" ht="12.75">
      <c r="A17" s="1"/>
      <c r="B17" s="119"/>
      <c r="C17" s="101"/>
      <c r="D17" s="100"/>
      <c r="E17" s="176"/>
      <c r="F17" s="17"/>
      <c r="J17" s="88"/>
    </row>
    <row r="18" spans="1:6" ht="12.75">
      <c r="A18" s="1"/>
      <c r="B18" s="171" t="s">
        <v>55</v>
      </c>
      <c r="C18" s="99">
        <f>C21/C22*100</f>
        <v>126.2752665178682</v>
      </c>
      <c r="D18" s="247">
        <f>ROUND(D21/D22*100,0)</f>
        <v>122</v>
      </c>
      <c r="E18" s="172">
        <f>E21/E22*100</f>
        <v>115.18431558720614</v>
      </c>
      <c r="F18" s="17"/>
    </row>
    <row r="19" spans="1:10" ht="12.75">
      <c r="A19" s="1"/>
      <c r="B19" s="119" t="s">
        <v>132</v>
      </c>
      <c r="C19" s="101">
        <f>Data!D53</f>
        <v>1664</v>
      </c>
      <c r="D19" s="101">
        <f>Data!E53</f>
        <v>1591</v>
      </c>
      <c r="E19" s="174">
        <f>Data!F53</f>
        <v>1487</v>
      </c>
      <c r="F19" s="17"/>
      <c r="J19" s="88"/>
    </row>
    <row r="20" spans="1:6" ht="12.75">
      <c r="A20" s="1"/>
      <c r="B20" s="119" t="s">
        <v>50</v>
      </c>
      <c r="C20" s="25">
        <f>C12</f>
        <v>-61.25949116</v>
      </c>
      <c r="D20" s="25">
        <f>D12</f>
        <v>-61.6</v>
      </c>
      <c r="E20" s="26">
        <f>E12</f>
        <v>-39</v>
      </c>
      <c r="F20" s="17"/>
    </row>
    <row r="21" spans="1:10" ht="12.75">
      <c r="A21" s="1"/>
      <c r="B21" s="119" t="s">
        <v>54</v>
      </c>
      <c r="C21" s="21">
        <f>SUM(C19:C20)</f>
        <v>1602.74050884</v>
      </c>
      <c r="D21" s="21">
        <f>SUM(D19:D20)</f>
        <v>1529.4</v>
      </c>
      <c r="E21" s="22">
        <f>SUM(E19:E20)</f>
        <v>1448</v>
      </c>
      <c r="F21" s="17"/>
      <c r="J21" s="88"/>
    </row>
    <row r="22" spans="1:6" ht="12.75">
      <c r="A22" s="1"/>
      <c r="B22" s="152" t="s">
        <v>101</v>
      </c>
      <c r="C22" s="101">
        <f>C14</f>
        <v>1269.243418</v>
      </c>
      <c r="D22" s="100">
        <f>D14</f>
        <v>1254.5</v>
      </c>
      <c r="E22" s="176">
        <f>E14</f>
        <v>1257.1156</v>
      </c>
      <c r="F22" s="17"/>
    </row>
    <row r="23" spans="1:10" ht="12.75">
      <c r="A23" s="98"/>
      <c r="B23" s="177"/>
      <c r="C23" s="123"/>
      <c r="D23" s="123"/>
      <c r="E23" s="178"/>
      <c r="F23" s="17"/>
      <c r="J23" s="88"/>
    </row>
    <row r="24" spans="1:6" ht="15.75">
      <c r="A24" s="86"/>
      <c r="B24" s="179" t="s">
        <v>53</v>
      </c>
      <c r="C24" s="97"/>
      <c r="D24" s="96"/>
      <c r="E24" s="180"/>
      <c r="F24" s="17"/>
    </row>
    <row r="25" spans="1:10" ht="12.75">
      <c r="A25" s="86"/>
      <c r="B25" s="181" t="s">
        <v>52</v>
      </c>
      <c r="C25" s="94"/>
      <c r="D25" s="89"/>
      <c r="E25" s="182"/>
      <c r="F25" s="17"/>
      <c r="J25" s="88"/>
    </row>
    <row r="26" spans="1:6" ht="12.75">
      <c r="A26" s="86"/>
      <c r="B26" s="183" t="s">
        <v>51</v>
      </c>
      <c r="C26" s="149">
        <f>Data!D68</f>
        <v>85</v>
      </c>
      <c r="D26" s="95">
        <f>Data!E68</f>
        <v>104</v>
      </c>
      <c r="E26" s="184">
        <f>Data!F68</f>
        <v>79</v>
      </c>
      <c r="F26" s="17"/>
    </row>
    <row r="27" spans="1:10" ht="12.75">
      <c r="A27" s="86"/>
      <c r="B27" s="118" t="s">
        <v>80</v>
      </c>
      <c r="C27" s="101">
        <f>Data!D69</f>
        <v>1273.876008</v>
      </c>
      <c r="D27" s="101">
        <f>Data!E69</f>
        <v>1264.006062</v>
      </c>
      <c r="E27" s="174">
        <f>Data!F69</f>
        <v>1261.059152</v>
      </c>
      <c r="F27" s="17"/>
      <c r="J27" s="88"/>
    </row>
    <row r="28" spans="1:6" ht="12.75">
      <c r="A28" s="86"/>
      <c r="B28" s="181" t="s">
        <v>48</v>
      </c>
      <c r="C28" s="95">
        <f>C26*C27/100</f>
        <v>1082.7946067999999</v>
      </c>
      <c r="D28" s="95">
        <f>D26*D27/100</f>
        <v>1314.5663044799999</v>
      </c>
      <c r="E28" s="184">
        <f>E27*E26/100</f>
        <v>996.23673008</v>
      </c>
      <c r="F28" s="17"/>
    </row>
    <row r="29" spans="1:10" ht="12.75">
      <c r="A29" s="86"/>
      <c r="B29" s="183"/>
      <c r="C29" s="94"/>
      <c r="D29" s="89"/>
      <c r="E29" s="182"/>
      <c r="F29" s="17"/>
      <c r="J29" s="88"/>
    </row>
    <row r="30" spans="1:6" ht="12.75">
      <c r="A30" s="86"/>
      <c r="B30" s="181" t="s">
        <v>128</v>
      </c>
      <c r="C30" s="94"/>
      <c r="D30" s="89"/>
      <c r="E30" s="182"/>
      <c r="F30" s="17"/>
    </row>
    <row r="31" spans="1:10" ht="12.75">
      <c r="A31" s="86"/>
      <c r="B31" s="173" t="s">
        <v>133</v>
      </c>
      <c r="C31" s="94">
        <f aca="true" t="shared" si="0" ref="C31:E32">C11</f>
        <v>1756</v>
      </c>
      <c r="D31" s="89">
        <f t="shared" si="0"/>
        <v>1455.45</v>
      </c>
      <c r="E31" s="182">
        <f t="shared" si="0"/>
        <v>1240</v>
      </c>
      <c r="F31" s="17"/>
      <c r="J31" s="88"/>
    </row>
    <row r="32" spans="1:6" ht="12.75">
      <c r="A32" s="86"/>
      <c r="B32" s="183" t="s">
        <v>50</v>
      </c>
      <c r="C32" s="24">
        <f t="shared" si="0"/>
        <v>-61.25949116</v>
      </c>
      <c r="D32" s="25">
        <f t="shared" si="0"/>
        <v>-61.6</v>
      </c>
      <c r="E32" s="26">
        <f t="shared" si="0"/>
        <v>-39</v>
      </c>
      <c r="F32" s="17"/>
    </row>
    <row r="33" spans="1:10" ht="12.75">
      <c r="A33" s="86"/>
      <c r="B33" s="183" t="s">
        <v>49</v>
      </c>
      <c r="C33" s="49">
        <f>SUM(C31:C32)</f>
        <v>1694.74050884</v>
      </c>
      <c r="D33" s="49">
        <f>SUM(D31:D32)</f>
        <v>1393.8500000000001</v>
      </c>
      <c r="E33" s="185">
        <f>SUM(E31:E32)</f>
        <v>1201</v>
      </c>
      <c r="F33" s="17"/>
      <c r="J33" s="88"/>
    </row>
    <row r="34" spans="1:6" ht="12.75">
      <c r="A34" s="86"/>
      <c r="B34" s="183" t="s">
        <v>48</v>
      </c>
      <c r="C34" s="94">
        <f>ROUND(C28,0)</f>
        <v>1083</v>
      </c>
      <c r="D34" s="89">
        <f>ROUND(D28,0)</f>
        <v>1315</v>
      </c>
      <c r="E34" s="182">
        <f>ROUND(E28,0)</f>
        <v>996</v>
      </c>
      <c r="F34" s="17"/>
    </row>
    <row r="35" spans="1:10" ht="12.75">
      <c r="A35" s="86"/>
      <c r="B35" s="181" t="s">
        <v>129</v>
      </c>
      <c r="C35" s="92">
        <f>C34/C33*100</f>
        <v>63.903588446191186</v>
      </c>
      <c r="D35" s="92">
        <f>D34/D33*100</f>
        <v>94.34300677978261</v>
      </c>
      <c r="E35" s="186">
        <f>E34/E33*100</f>
        <v>82.9308909242298</v>
      </c>
      <c r="F35" s="17"/>
      <c r="J35" s="88"/>
    </row>
    <row r="36" spans="1:6" ht="12.75">
      <c r="A36" s="86"/>
      <c r="B36" s="181" t="s">
        <v>47</v>
      </c>
      <c r="C36" s="93"/>
      <c r="D36" s="92"/>
      <c r="E36" s="186"/>
      <c r="F36" s="17"/>
    </row>
    <row r="37" spans="1:10" s="58" customFormat="1" ht="12.75">
      <c r="A37" s="163"/>
      <c r="B37" s="187" t="s">
        <v>49</v>
      </c>
      <c r="C37" s="90">
        <f>C33</f>
        <v>1694.74050884</v>
      </c>
      <c r="D37" s="90">
        <f>D33</f>
        <v>1393.8500000000001</v>
      </c>
      <c r="E37" s="182">
        <f>E33</f>
        <v>1201</v>
      </c>
      <c r="F37" s="57"/>
      <c r="J37" s="88"/>
    </row>
    <row r="38" spans="1:10" s="58" customFormat="1" ht="12.75">
      <c r="A38" s="163"/>
      <c r="B38" s="187" t="s">
        <v>48</v>
      </c>
      <c r="C38" s="90">
        <f>C28</f>
        <v>1082.7946067999999</v>
      </c>
      <c r="D38" s="90">
        <f>D28</f>
        <v>1314.5663044799999</v>
      </c>
      <c r="E38" s="188">
        <f>E28</f>
        <v>996.23673008</v>
      </c>
      <c r="F38" s="57"/>
      <c r="J38" s="3"/>
    </row>
    <row r="39" spans="1:10" ht="12.75">
      <c r="A39" s="86"/>
      <c r="B39" s="189" t="s">
        <v>130</v>
      </c>
      <c r="C39" s="87">
        <f>C37/C38</f>
        <v>1.5651541836253633</v>
      </c>
      <c r="D39" s="87">
        <f>D37/D38</f>
        <v>1.0603116748465284</v>
      </c>
      <c r="E39" s="190">
        <f>E37/E38</f>
        <v>1.2055367602272173</v>
      </c>
      <c r="F39" s="17"/>
      <c r="J39" s="88"/>
    </row>
    <row r="40" spans="1:6" ht="12.75">
      <c r="A40" s="86"/>
      <c r="B40" s="191"/>
      <c r="C40" s="84"/>
      <c r="D40" s="85"/>
      <c r="E40" s="192"/>
      <c r="F40" s="17"/>
    </row>
    <row r="41" spans="1:10" ht="15.75">
      <c r="A41" s="1"/>
      <c r="B41" s="193" t="s">
        <v>46</v>
      </c>
      <c r="C41" s="85"/>
      <c r="D41" s="84"/>
      <c r="E41" s="194"/>
      <c r="F41" s="17"/>
      <c r="J41" s="88"/>
    </row>
    <row r="42" spans="1:6" ht="12.75">
      <c r="A42" s="86"/>
      <c r="B42" s="191" t="s">
        <v>45</v>
      </c>
      <c r="C42" s="83"/>
      <c r="D42" s="83"/>
      <c r="E42" s="195"/>
      <c r="F42" s="17"/>
    </row>
    <row r="43" spans="1:10" ht="12.75">
      <c r="A43" s="1"/>
      <c r="B43" s="196" t="s">
        <v>43</v>
      </c>
      <c r="C43" s="75">
        <f>Data!D59</f>
        <v>24976</v>
      </c>
      <c r="D43" s="75">
        <f>Data!E59</f>
        <v>24043</v>
      </c>
      <c r="E43" s="195">
        <f>Data!F59</f>
        <v>22676.643799657002</v>
      </c>
      <c r="F43" s="17"/>
      <c r="J43" s="88"/>
    </row>
    <row r="44" spans="1:6" ht="12.75">
      <c r="A44" s="1"/>
      <c r="B44" s="151" t="s">
        <v>82</v>
      </c>
      <c r="C44" s="75"/>
      <c r="D44" s="75"/>
      <c r="E44" s="195"/>
      <c r="F44" s="17"/>
    </row>
    <row r="45" spans="1:10" ht="12.75">
      <c r="A45" s="1"/>
      <c r="B45" s="118" t="s">
        <v>42</v>
      </c>
      <c r="C45" s="75">
        <f>-Data!D60</f>
        <v>-2261</v>
      </c>
      <c r="D45" s="75">
        <f>-Data!E60</f>
        <v>-2327.85431252</v>
      </c>
      <c r="E45" s="195">
        <f>-Data!F60</f>
        <v>-2152</v>
      </c>
      <c r="F45" s="17"/>
      <c r="J45" s="88"/>
    </row>
    <row r="46" spans="1:6" ht="12.75">
      <c r="A46" s="1"/>
      <c r="B46" s="197" t="s">
        <v>134</v>
      </c>
      <c r="C46" s="82">
        <f>-Data!D61</f>
        <v>-2259.43228801</v>
      </c>
      <c r="D46" s="82">
        <f>-Data!E61</f>
        <v>-1888.98911093</v>
      </c>
      <c r="E46" s="198">
        <f>-Data!F61</f>
        <v>-1103</v>
      </c>
      <c r="F46" s="17"/>
    </row>
    <row r="47" spans="1:10" ht="12.75">
      <c r="A47" s="1"/>
      <c r="B47" s="197" t="s">
        <v>135</v>
      </c>
      <c r="C47" s="75">
        <f>SUM(C43:C46)</f>
        <v>20455.56771199</v>
      </c>
      <c r="D47" s="75">
        <f>SUM(D43:D46)</f>
        <v>19826.156576549998</v>
      </c>
      <c r="E47" s="199">
        <f>SUM(E43:E46)</f>
        <v>19421.643799657002</v>
      </c>
      <c r="F47" s="17"/>
      <c r="J47" s="88"/>
    </row>
    <row r="48" spans="1:6" ht="12.75">
      <c r="A48" s="1"/>
      <c r="B48" s="118" t="s">
        <v>81</v>
      </c>
      <c r="C48" s="82">
        <f>Data!D62</f>
        <v>-612.06537915</v>
      </c>
      <c r="D48" s="82">
        <f>Data!E62</f>
        <v>-715</v>
      </c>
      <c r="E48" s="198">
        <f>Data!F62</f>
        <v>-589</v>
      </c>
      <c r="F48" s="17"/>
    </row>
    <row r="49" spans="1:10" ht="12.75">
      <c r="A49" s="1"/>
      <c r="B49" s="118" t="s">
        <v>38</v>
      </c>
      <c r="C49" s="81">
        <f>C47-C48</f>
        <v>21067.63309114</v>
      </c>
      <c r="D49" s="81">
        <f>D47-D48</f>
        <v>20541.156576549998</v>
      </c>
      <c r="E49" s="243">
        <f>E47-E48</f>
        <v>20010.643799657002</v>
      </c>
      <c r="F49" s="17"/>
      <c r="J49" s="88"/>
    </row>
    <row r="50" spans="1:6" ht="12.75">
      <c r="A50" s="1"/>
      <c r="B50" s="173" t="s">
        <v>133</v>
      </c>
      <c r="C50" s="76">
        <f>+Data!D43</f>
        <v>1756</v>
      </c>
      <c r="D50" s="76">
        <f>+Data!E43</f>
        <v>1455.45</v>
      </c>
      <c r="E50" s="206">
        <f>+Data!F43</f>
        <v>1240</v>
      </c>
      <c r="F50" s="17"/>
    </row>
    <row r="51" spans="1:6" ht="12.75">
      <c r="A51" s="1"/>
      <c r="B51" s="119" t="s">
        <v>50</v>
      </c>
      <c r="C51" s="76">
        <f>-Data!D64</f>
        <v>-61.25949116</v>
      </c>
      <c r="D51" s="76">
        <f>-Data!E64</f>
        <v>-61.6</v>
      </c>
      <c r="E51" s="206">
        <f>-Data!F64</f>
        <v>-39</v>
      </c>
      <c r="F51" s="17"/>
    </row>
    <row r="52" spans="1:6" ht="12.75">
      <c r="A52" s="1"/>
      <c r="B52" s="152" t="s">
        <v>136</v>
      </c>
      <c r="C52" s="242">
        <f>+C50+C51</f>
        <v>1694.74050884</v>
      </c>
      <c r="D52" s="242">
        <f>+D50+D51</f>
        <v>1393.8500000000001</v>
      </c>
      <c r="E52" s="244">
        <f>+E50+E51</f>
        <v>1201</v>
      </c>
      <c r="F52" s="17"/>
    </row>
    <row r="53" spans="1:10" ht="12.75">
      <c r="A53" s="1"/>
      <c r="B53" s="201" t="s">
        <v>45</v>
      </c>
      <c r="C53" s="79">
        <f>C52/C49*365/184</f>
        <v>0.15957413746505486</v>
      </c>
      <c r="D53" s="79">
        <f>D52/D49*366/182</f>
        <v>0.1364585787816343</v>
      </c>
      <c r="E53" s="245">
        <f>E52/E49*366/184</f>
        <v>0.11938374777401521</v>
      </c>
      <c r="F53" s="17"/>
      <c r="J53" s="88"/>
    </row>
    <row r="54" spans="1:8" ht="12.75">
      <c r="A54" s="1"/>
      <c r="B54" s="59"/>
      <c r="C54" s="91"/>
      <c r="D54" s="91"/>
      <c r="E54" s="182"/>
      <c r="F54" s="241"/>
      <c r="G54" s="241"/>
      <c r="H54" s="241"/>
    </row>
    <row r="55" spans="1:10" ht="12.75">
      <c r="A55" s="1"/>
      <c r="B55" s="18" t="s">
        <v>44</v>
      </c>
      <c r="C55" s="130"/>
      <c r="D55" s="130"/>
      <c r="E55" s="203"/>
      <c r="F55" s="17"/>
      <c r="J55" s="88"/>
    </row>
    <row r="56" spans="1:6" ht="12.75">
      <c r="A56" s="1"/>
      <c r="B56" s="197" t="s">
        <v>43</v>
      </c>
      <c r="C56" s="78">
        <f>C43</f>
        <v>24976</v>
      </c>
      <c r="D56" s="78">
        <f>D43</f>
        <v>24043</v>
      </c>
      <c r="E56" s="204">
        <f>E43</f>
        <v>22676.643799657002</v>
      </c>
      <c r="F56" s="17"/>
    </row>
    <row r="57" spans="1:10" ht="12.75">
      <c r="A57" s="1"/>
      <c r="B57" s="118" t="s">
        <v>42</v>
      </c>
      <c r="C57" s="78">
        <f aca="true" t="shared" si="1" ref="C57:E58">C45</f>
        <v>-2261</v>
      </c>
      <c r="D57" s="78">
        <f t="shared" si="1"/>
        <v>-2327.85431252</v>
      </c>
      <c r="E57" s="204">
        <f t="shared" si="1"/>
        <v>-2152</v>
      </c>
      <c r="F57" s="17"/>
      <c r="J57" s="88"/>
    </row>
    <row r="58" spans="1:6" ht="12.75">
      <c r="A58" s="1"/>
      <c r="B58" s="118" t="s">
        <v>41</v>
      </c>
      <c r="C58" s="77">
        <f t="shared" si="1"/>
        <v>-2259.43228801</v>
      </c>
      <c r="D58" s="77">
        <f t="shared" si="1"/>
        <v>-1888.98911093</v>
      </c>
      <c r="E58" s="205">
        <f t="shared" si="1"/>
        <v>-1103</v>
      </c>
      <c r="F58" s="17"/>
    </row>
    <row r="59" spans="1:10" ht="12.75">
      <c r="A59" s="1"/>
      <c r="B59" s="118" t="s">
        <v>40</v>
      </c>
      <c r="C59" s="75">
        <f>SUM(C56:C58)</f>
        <v>20455.56771199</v>
      </c>
      <c r="D59" s="75">
        <f>SUM(D56:D58)</f>
        <v>19826.156576549998</v>
      </c>
      <c r="E59" s="199">
        <f>SUM(E56:E58)</f>
        <v>19421.643799657002</v>
      </c>
      <c r="F59" s="17"/>
      <c r="J59" s="88"/>
    </row>
    <row r="60" spans="1:6" ht="12.75">
      <c r="A60" s="1"/>
      <c r="B60" s="118" t="s">
        <v>39</v>
      </c>
      <c r="C60" s="77">
        <f>C48</f>
        <v>-612.06537915</v>
      </c>
      <c r="D60" s="77">
        <f>D48</f>
        <v>-715</v>
      </c>
      <c r="E60" s="205">
        <f>E48</f>
        <v>-589</v>
      </c>
      <c r="F60" s="17"/>
    </row>
    <row r="61" spans="1:10" ht="12.75">
      <c r="A61" s="1"/>
      <c r="B61" s="118" t="s">
        <v>38</v>
      </c>
      <c r="C61" s="76">
        <f>C59-C60</f>
        <v>21067.63309114</v>
      </c>
      <c r="D61" s="76">
        <f>D59-D60</f>
        <v>20541.156576549998</v>
      </c>
      <c r="E61" s="206">
        <f>E59-E60</f>
        <v>20010.643799657002</v>
      </c>
      <c r="F61" s="17"/>
      <c r="J61" s="88"/>
    </row>
    <row r="62" spans="1:6" ht="12.75">
      <c r="A62" s="1"/>
      <c r="B62" s="207" t="s">
        <v>131</v>
      </c>
      <c r="C62" s="74">
        <f>C19</f>
        <v>1664</v>
      </c>
      <c r="D62" s="74">
        <f>D19</f>
        <v>1591</v>
      </c>
      <c r="E62" s="200">
        <f>E19</f>
        <v>1487</v>
      </c>
      <c r="F62" s="17"/>
    </row>
    <row r="63" spans="1:6" ht="12.75">
      <c r="A63" s="1"/>
      <c r="B63" s="119" t="s">
        <v>50</v>
      </c>
      <c r="C63" s="80">
        <f>-Data!D64</f>
        <v>-61.25949116</v>
      </c>
      <c r="D63" s="80">
        <f>-Data!E64</f>
        <v>-61.6</v>
      </c>
      <c r="E63" s="200">
        <f>-Data!F64</f>
        <v>-39</v>
      </c>
      <c r="F63" s="17"/>
    </row>
    <row r="64" spans="1:6" ht="12.75">
      <c r="A64" s="1"/>
      <c r="B64" s="152" t="s">
        <v>136</v>
      </c>
      <c r="C64" s="242">
        <f>+C62+C63</f>
        <v>1602.74050884</v>
      </c>
      <c r="D64" s="242">
        <f>+D62+D63</f>
        <v>1529.4</v>
      </c>
      <c r="E64" s="244">
        <f>+E62+E63</f>
        <v>1448</v>
      </c>
      <c r="F64" s="17"/>
    </row>
    <row r="65" spans="1:10" ht="12.75">
      <c r="A65" s="1"/>
      <c r="B65" s="208" t="s">
        <v>37</v>
      </c>
      <c r="C65" s="73">
        <f>C64/C61*365/184</f>
        <v>0.1509115601736006</v>
      </c>
      <c r="D65" s="73">
        <f>D64/D61*366/182</f>
        <v>0.14972898833348744</v>
      </c>
      <c r="E65" s="209">
        <f>E64/E61*366/184</f>
        <v>0.1439364419456903</v>
      </c>
      <c r="F65" s="17"/>
      <c r="J65" s="88"/>
    </row>
    <row r="66" spans="1:10" s="88" customFormat="1" ht="12.75">
      <c r="A66" s="86"/>
      <c r="B66" s="210"/>
      <c r="C66" s="129"/>
      <c r="D66" s="129"/>
      <c r="E66" s="246"/>
      <c r="F66" s="127"/>
      <c r="J66" s="3"/>
    </row>
    <row r="67" spans="1:10" ht="15.75">
      <c r="A67" s="1"/>
      <c r="B67" s="193" t="s">
        <v>68</v>
      </c>
      <c r="C67" s="106"/>
      <c r="D67" s="103"/>
      <c r="E67" s="211"/>
      <c r="F67" s="17"/>
      <c r="J67" s="88"/>
    </row>
    <row r="68" spans="1:6" ht="12.75">
      <c r="A68" s="1"/>
      <c r="B68" s="196" t="s">
        <v>4</v>
      </c>
      <c r="C68" s="75">
        <f>Data!D11</f>
        <v>2933</v>
      </c>
      <c r="D68" s="75">
        <f>Data!E11</f>
        <v>2739</v>
      </c>
      <c r="E68" s="195">
        <f>Data!F11</f>
        <v>2671</v>
      </c>
      <c r="F68" s="17"/>
    </row>
    <row r="69" spans="1:10" ht="12.75">
      <c r="A69" s="1"/>
      <c r="B69" s="196" t="s">
        <v>69</v>
      </c>
      <c r="C69" s="75">
        <f>Data!D57</f>
        <v>238402</v>
      </c>
      <c r="D69" s="75">
        <f>Data!E57</f>
        <v>224160</v>
      </c>
      <c r="E69" s="195">
        <f>Data!F57</f>
        <v>204323</v>
      </c>
      <c r="F69" s="17"/>
      <c r="J69" s="88"/>
    </row>
    <row r="70" spans="1:6" ht="12.75">
      <c r="A70" s="1"/>
      <c r="B70" s="208" t="s">
        <v>70</v>
      </c>
      <c r="C70" s="128">
        <f>C68/C69*365/184</f>
        <v>0.024404909974857957</v>
      </c>
      <c r="D70" s="128">
        <f>D68/D69*366/182</f>
        <v>0.024572175682989385</v>
      </c>
      <c r="E70" s="212">
        <f>E68/E69*366/184</f>
        <v>0.02600278672153574</v>
      </c>
      <c r="F70" s="17"/>
    </row>
    <row r="71" spans="1:10" ht="12.75">
      <c r="A71" s="1"/>
      <c r="B71" s="191"/>
      <c r="C71" s="84"/>
      <c r="D71" s="85"/>
      <c r="E71" s="192"/>
      <c r="F71" s="17"/>
      <c r="J71" s="88"/>
    </row>
    <row r="72" spans="1:6" ht="15.75">
      <c r="A72" s="1"/>
      <c r="B72" s="193" t="s">
        <v>110</v>
      </c>
      <c r="C72" s="85"/>
      <c r="D72" s="84"/>
      <c r="E72" s="194"/>
      <c r="F72" s="17"/>
    </row>
    <row r="73" spans="1:10" ht="12.75">
      <c r="A73" s="86"/>
      <c r="B73" s="213" t="s">
        <v>119</v>
      </c>
      <c r="C73" s="83"/>
      <c r="D73" s="83"/>
      <c r="E73" s="195"/>
      <c r="F73" s="17"/>
      <c r="J73" s="88"/>
    </row>
    <row r="74" spans="1:6" ht="12.75">
      <c r="A74" s="1"/>
      <c r="B74" s="196" t="s">
        <v>138</v>
      </c>
      <c r="C74" s="75">
        <f>Data!D26+Data!D30</f>
        <v>2175</v>
      </c>
      <c r="D74" s="75">
        <f>Data!E26+Data!E30</f>
        <v>2375</v>
      </c>
      <c r="E74" s="195">
        <f>Data!F26+Data!F30</f>
        <v>2514</v>
      </c>
      <c r="F74" s="17"/>
    </row>
    <row r="75" spans="1:10" ht="12.75">
      <c r="A75" s="1"/>
      <c r="B75" s="118" t="s">
        <v>71</v>
      </c>
      <c r="C75" s="75">
        <f>C78</f>
        <v>4345</v>
      </c>
      <c r="D75" s="75">
        <f>D78</f>
        <v>4210</v>
      </c>
      <c r="E75" s="195">
        <f>E78</f>
        <v>4046</v>
      </c>
      <c r="F75" s="17"/>
      <c r="J75" s="88"/>
    </row>
    <row r="76" spans="1:6" ht="12.75">
      <c r="A76" s="1"/>
      <c r="B76" s="201" t="s">
        <v>118</v>
      </c>
      <c r="C76" s="79">
        <f>C74/C75</f>
        <v>0.5005753739930955</v>
      </c>
      <c r="D76" s="79">
        <f>D74/D75</f>
        <v>0.5641330166270784</v>
      </c>
      <c r="E76" s="202">
        <f>E74/E75</f>
        <v>0.6213544241225902</v>
      </c>
      <c r="F76" s="17"/>
    </row>
    <row r="77" spans="1:10" ht="12.75">
      <c r="A77" s="1"/>
      <c r="B77" s="151" t="s">
        <v>22</v>
      </c>
      <c r="C77" s="75">
        <f>Data!D26</f>
        <v>2160</v>
      </c>
      <c r="D77" s="75">
        <f>Data!E26</f>
        <v>2140</v>
      </c>
      <c r="E77" s="195">
        <f>Data!F26</f>
        <v>2051</v>
      </c>
      <c r="F77" s="17"/>
      <c r="J77" s="88"/>
    </row>
    <row r="78" spans="1:6" ht="12.75">
      <c r="A78" s="1"/>
      <c r="B78" s="118" t="s">
        <v>71</v>
      </c>
      <c r="C78" s="75">
        <f>Data!D13</f>
        <v>4345</v>
      </c>
      <c r="D78" s="75">
        <f>Data!E13</f>
        <v>4210</v>
      </c>
      <c r="E78" s="195">
        <f>Data!F13</f>
        <v>4046</v>
      </c>
      <c r="F78" s="17"/>
    </row>
    <row r="79" spans="1:10" ht="12.75">
      <c r="A79" s="1"/>
      <c r="B79" s="214" t="s">
        <v>117</v>
      </c>
      <c r="C79" s="79">
        <f>C77/C78</f>
        <v>0.49712313003452246</v>
      </c>
      <c r="D79" s="79">
        <f>D77/D78</f>
        <v>0.5083135391923991</v>
      </c>
      <c r="E79" s="202">
        <f>E77/E78</f>
        <v>0.5069204152249135</v>
      </c>
      <c r="F79" s="17"/>
      <c r="J79" s="88"/>
    </row>
    <row r="80" spans="1:6" ht="12.75">
      <c r="A80" s="86"/>
      <c r="B80" s="191"/>
      <c r="C80" s="83"/>
      <c r="D80" s="83"/>
      <c r="E80" s="195"/>
      <c r="F80" s="17"/>
    </row>
    <row r="81" spans="1:10" ht="12.75">
      <c r="A81" s="86"/>
      <c r="B81" s="213" t="s">
        <v>116</v>
      </c>
      <c r="C81" s="83"/>
      <c r="D81" s="83"/>
      <c r="E81" s="195"/>
      <c r="F81" s="17"/>
      <c r="J81" s="88"/>
    </row>
    <row r="82" spans="1:6" ht="12.75">
      <c r="A82" s="1"/>
      <c r="B82" s="196" t="s">
        <v>138</v>
      </c>
      <c r="C82" s="75">
        <f>Data!D27+Data!D31</f>
        <v>418</v>
      </c>
      <c r="D82" s="75">
        <f>Data!E27+Data!E31</f>
        <v>400</v>
      </c>
      <c r="E82" s="195">
        <f>Data!F27+Data!F31</f>
        <v>443</v>
      </c>
      <c r="F82" s="17"/>
    </row>
    <row r="83" spans="1:10" ht="12.75">
      <c r="A83" s="1"/>
      <c r="B83" s="118" t="s">
        <v>72</v>
      </c>
      <c r="C83" s="75">
        <f>C86</f>
        <v>112185.14285714286</v>
      </c>
      <c r="D83" s="75">
        <f>D86</f>
        <v>107211</v>
      </c>
      <c r="E83" s="195">
        <f>E86</f>
        <v>103818</v>
      </c>
      <c r="F83" s="17"/>
      <c r="J83" s="88"/>
    </row>
    <row r="84" spans="1:6" ht="12.75">
      <c r="A84" s="1"/>
      <c r="B84" s="214" t="s">
        <v>115</v>
      </c>
      <c r="C84" s="126">
        <f>C82/C83*365/184</f>
        <v>0.00739121742408069</v>
      </c>
      <c r="D84" s="126">
        <f>D82/D83*366/182</f>
        <v>0.007502920450285926</v>
      </c>
      <c r="E84" s="215">
        <f>E82/E83*366/184</f>
        <v>0.008487784224399388</v>
      </c>
      <c r="F84" s="17"/>
    </row>
    <row r="85" spans="1:10" ht="12.75">
      <c r="A85" s="1"/>
      <c r="B85" s="151" t="s">
        <v>18</v>
      </c>
      <c r="C85" s="75">
        <f>Data!D27</f>
        <v>406</v>
      </c>
      <c r="D85" s="75">
        <f>Data!E27</f>
        <v>390</v>
      </c>
      <c r="E85" s="195">
        <f>Data!F27</f>
        <v>416</v>
      </c>
      <c r="F85" s="17"/>
      <c r="J85" s="88"/>
    </row>
    <row r="86" spans="1:6" ht="12.75">
      <c r="A86" s="1"/>
      <c r="B86" s="118" t="s">
        <v>72</v>
      </c>
      <c r="C86" s="75">
        <f>Data!D71</f>
        <v>112185.14285714286</v>
      </c>
      <c r="D86" s="75">
        <f>Data!E71</f>
        <v>107211</v>
      </c>
      <c r="E86" s="195">
        <f>Data!F71</f>
        <v>103818</v>
      </c>
      <c r="F86" s="17"/>
    </row>
    <row r="87" spans="1:10" ht="12.75">
      <c r="A87" s="1"/>
      <c r="B87" s="214" t="s">
        <v>114</v>
      </c>
      <c r="C87" s="126">
        <f>C85/C86*365/184</f>
        <v>0.007179029364059236</v>
      </c>
      <c r="D87" s="126">
        <f>D85/D86*366/182</f>
        <v>0.0073153474390287776</v>
      </c>
      <c r="E87" s="215">
        <f>E85/E86*366/184</f>
        <v>0.007970470061738478</v>
      </c>
      <c r="F87" s="17"/>
      <c r="J87" s="88"/>
    </row>
    <row r="88" spans="1:6" ht="12.75">
      <c r="A88" s="86"/>
      <c r="B88" s="191"/>
      <c r="C88" s="83"/>
      <c r="D88" s="83"/>
      <c r="E88" s="195"/>
      <c r="F88" s="17"/>
    </row>
    <row r="89" spans="1:10" ht="12.75">
      <c r="A89" s="86"/>
      <c r="B89" s="213" t="s">
        <v>111</v>
      </c>
      <c r="C89" s="83"/>
      <c r="D89" s="83"/>
      <c r="E89" s="195"/>
      <c r="F89" s="17"/>
      <c r="J89" s="88"/>
    </row>
    <row r="90" spans="1:6" ht="12.75">
      <c r="A90" s="1"/>
      <c r="B90" s="151" t="s">
        <v>107</v>
      </c>
      <c r="C90" s="75">
        <f>Data!D28+Data!D32</f>
        <v>263</v>
      </c>
      <c r="D90" s="75">
        <f>Data!E28+Data!E32</f>
        <v>271</v>
      </c>
      <c r="E90" s="195">
        <f>Data!F28+Data!F32</f>
        <v>246</v>
      </c>
      <c r="F90" s="17"/>
    </row>
    <row r="91" spans="1:10" ht="12.75">
      <c r="A91" s="1"/>
      <c r="B91" s="118" t="s">
        <v>74</v>
      </c>
      <c r="C91" s="75">
        <f>Data!D72</f>
        <v>5</v>
      </c>
      <c r="D91" s="75">
        <f>Data!E72</f>
        <v>7</v>
      </c>
      <c r="E91" s="195">
        <f>Data!F72</f>
        <v>7</v>
      </c>
      <c r="F91" s="17"/>
      <c r="J91" s="88"/>
    </row>
    <row r="92" spans="1:6" ht="12.75">
      <c r="A92" s="1"/>
      <c r="B92" s="196" t="s">
        <v>138</v>
      </c>
      <c r="C92" s="75">
        <f>SUM(C90:C91)</f>
        <v>268</v>
      </c>
      <c r="D92" s="75">
        <f>SUM(D90:D91)</f>
        <v>278</v>
      </c>
      <c r="E92" s="195">
        <f>SUM(E90:E91)</f>
        <v>253</v>
      </c>
      <c r="F92" s="17"/>
    </row>
    <row r="93" spans="1:10" ht="12.75">
      <c r="A93" s="1"/>
      <c r="B93" s="118" t="s">
        <v>73</v>
      </c>
      <c r="C93" s="75">
        <f>Data!D73</f>
        <v>1183</v>
      </c>
      <c r="D93" s="75">
        <f>Data!E73</f>
        <v>1135</v>
      </c>
      <c r="E93" s="195">
        <f>Data!F73</f>
        <v>1089</v>
      </c>
      <c r="F93" s="17"/>
      <c r="J93" s="88"/>
    </row>
    <row r="94" spans="1:6" ht="12.75">
      <c r="A94" s="1"/>
      <c r="B94" s="216" t="s">
        <v>112</v>
      </c>
      <c r="C94" s="79">
        <f>C92/C93*365/184</f>
        <v>0.4493917453783674</v>
      </c>
      <c r="D94" s="79">
        <f>D92/D93*366/182</f>
        <v>0.4925594229558988</v>
      </c>
      <c r="E94" s="202">
        <f>E92/E93*366/184</f>
        <v>0.4621212121212121</v>
      </c>
      <c r="F94" s="17"/>
    </row>
    <row r="95" spans="1:10" ht="12.75">
      <c r="A95" s="1"/>
      <c r="B95" s="151" t="s">
        <v>107</v>
      </c>
      <c r="C95" s="75">
        <f>Data!D28</f>
        <v>262</v>
      </c>
      <c r="D95" s="75">
        <f>Data!E28</f>
        <v>261</v>
      </c>
      <c r="E95" s="195">
        <f>Data!F28</f>
        <v>242</v>
      </c>
      <c r="F95" s="17"/>
      <c r="J95" s="88"/>
    </row>
    <row r="96" spans="1:6" ht="12.75">
      <c r="A96" s="1"/>
      <c r="B96" s="118" t="s">
        <v>74</v>
      </c>
      <c r="C96" s="75">
        <f>C91</f>
        <v>5</v>
      </c>
      <c r="D96" s="75">
        <f>D91</f>
        <v>7</v>
      </c>
      <c r="E96" s="195">
        <f>E91</f>
        <v>7</v>
      </c>
      <c r="F96" s="17"/>
    </row>
    <row r="97" spans="1:10" ht="12.75">
      <c r="A97" s="1"/>
      <c r="B97" s="118" t="s">
        <v>23</v>
      </c>
      <c r="C97" s="75">
        <f>SUM(C95:C96)</f>
        <v>267</v>
      </c>
      <c r="D97" s="75">
        <f>SUM(D95:D96)</f>
        <v>268</v>
      </c>
      <c r="E97" s="195">
        <f>SUM(E95:E96)</f>
        <v>249</v>
      </c>
      <c r="F97" s="17"/>
      <c r="J97" s="88"/>
    </row>
    <row r="98" spans="1:6" ht="12.75">
      <c r="A98" s="1"/>
      <c r="B98" s="118" t="s">
        <v>73</v>
      </c>
      <c r="C98" s="75">
        <f>C93</f>
        <v>1183</v>
      </c>
      <c r="D98" s="75">
        <f>D93</f>
        <v>1135</v>
      </c>
      <c r="E98" s="195">
        <f>E93</f>
        <v>1089</v>
      </c>
      <c r="F98" s="17"/>
    </row>
    <row r="99" spans="1:10" ht="12.75">
      <c r="A99" s="1"/>
      <c r="B99" s="213" t="s">
        <v>113</v>
      </c>
      <c r="C99" s="72">
        <f>C97/C98*365/184</f>
        <v>0.4477149105075527</v>
      </c>
      <c r="D99" s="72">
        <f>D97/D98*366/182</f>
        <v>0.47484145810137</v>
      </c>
      <c r="E99" s="209">
        <f>E97/E98*366/184</f>
        <v>0.45481494789795185</v>
      </c>
      <c r="F99" s="17"/>
      <c r="J99" s="88"/>
    </row>
    <row r="100" spans="1:6" ht="12.75">
      <c r="A100" s="1"/>
      <c r="B100" s="191"/>
      <c r="C100" s="84"/>
      <c r="D100" s="85"/>
      <c r="E100" s="192"/>
      <c r="F100" s="17"/>
    </row>
    <row r="101" spans="1:10" ht="15.75">
      <c r="A101" s="1"/>
      <c r="B101" s="137" t="s">
        <v>127</v>
      </c>
      <c r="C101" s="85"/>
      <c r="D101" s="84"/>
      <c r="E101" s="194"/>
      <c r="F101" s="17"/>
      <c r="J101" s="88"/>
    </row>
    <row r="102" spans="1:6" ht="12.75">
      <c r="A102" s="1"/>
      <c r="B102" s="131" t="s">
        <v>120</v>
      </c>
      <c r="C102" s="75">
        <f>Data!D75</f>
        <v>25067</v>
      </c>
      <c r="D102" s="75">
        <f>Data!E75</f>
        <v>24885</v>
      </c>
      <c r="E102" s="195">
        <f>Data!F75</f>
        <v>23201</v>
      </c>
      <c r="F102" s="17"/>
    </row>
    <row r="103" spans="1:10" ht="12.75">
      <c r="A103" s="1"/>
      <c r="B103" s="131" t="s">
        <v>82</v>
      </c>
      <c r="C103" s="75"/>
      <c r="D103" s="75"/>
      <c r="E103" s="195"/>
      <c r="F103" s="17"/>
      <c r="J103" s="88"/>
    </row>
    <row r="104" spans="1:6" ht="12.75">
      <c r="A104" s="1"/>
      <c r="B104" s="131" t="s">
        <v>122</v>
      </c>
      <c r="C104" s="75">
        <f>-Data!D76</f>
        <v>-4555</v>
      </c>
      <c r="D104" s="75">
        <f>-Data!E76</f>
        <v>-4705</v>
      </c>
      <c r="E104" s="195">
        <f>-Data!F76</f>
        <v>-4867</v>
      </c>
      <c r="F104" s="17"/>
    </row>
    <row r="105" spans="1:10" ht="12.75">
      <c r="A105" s="1"/>
      <c r="B105" s="131" t="s">
        <v>123</v>
      </c>
      <c r="C105" s="75">
        <f>-Data!D77</f>
        <v>-2042</v>
      </c>
      <c r="D105" s="75">
        <f>-Data!E77</f>
        <v>-2480</v>
      </c>
      <c r="E105" s="195">
        <f>-Data!F77</f>
        <v>-2175</v>
      </c>
      <c r="F105" s="17"/>
      <c r="J105" s="88"/>
    </row>
    <row r="106" spans="1:6" ht="12.75">
      <c r="A106" s="1"/>
      <c r="B106" s="131" t="s">
        <v>124</v>
      </c>
      <c r="C106" s="75">
        <f>-Data!D78</f>
        <v>-687</v>
      </c>
      <c r="D106" s="75">
        <f>-Data!E78</f>
        <v>-687</v>
      </c>
      <c r="E106" s="195">
        <f>-Data!F78</f>
        <v>-687</v>
      </c>
      <c r="F106" s="17"/>
    </row>
    <row r="107" spans="1:10" ht="12.75">
      <c r="A107" s="1"/>
      <c r="B107" s="131" t="s">
        <v>125</v>
      </c>
      <c r="C107" s="82">
        <f>-Data!D79</f>
        <v>-1573</v>
      </c>
      <c r="D107" s="82">
        <f>-Data!E79</f>
        <v>-1573</v>
      </c>
      <c r="E107" s="198">
        <f>-Data!F79</f>
        <v>-832</v>
      </c>
      <c r="F107" s="17"/>
      <c r="J107" s="88"/>
    </row>
    <row r="108" spans="1:10" s="58" customFormat="1" ht="12.75">
      <c r="A108" s="43"/>
      <c r="B108" s="56" t="s">
        <v>126</v>
      </c>
      <c r="C108" s="132">
        <f>SUM(C102:C107)</f>
        <v>16210</v>
      </c>
      <c r="D108" s="132">
        <f>SUM(D102:D107)</f>
        <v>15440</v>
      </c>
      <c r="E108" s="195">
        <f>SUM(E102:E107)</f>
        <v>14640</v>
      </c>
      <c r="F108" s="57"/>
      <c r="J108" s="3"/>
    </row>
    <row r="109" spans="1:10" s="58" customFormat="1" ht="12.75">
      <c r="A109" s="43"/>
      <c r="B109" s="118" t="s">
        <v>80</v>
      </c>
      <c r="C109" s="132">
        <f>Data!D69</f>
        <v>1273.876008</v>
      </c>
      <c r="D109" s="132">
        <f>Data!E69</f>
        <v>1264.006062</v>
      </c>
      <c r="E109" s="195">
        <f>Data!F69</f>
        <v>1261.059152</v>
      </c>
      <c r="F109" s="17"/>
      <c r="J109" s="88"/>
    </row>
    <row r="110" spans="1:6" ht="12.75">
      <c r="A110" s="1"/>
      <c r="B110" s="208" t="s">
        <v>127</v>
      </c>
      <c r="C110" s="162">
        <f>C108/C109</f>
        <v>12.724943321171335</v>
      </c>
      <c r="D110" s="162">
        <f>D108/D109</f>
        <v>12.215131291039647</v>
      </c>
      <c r="E110" s="217">
        <f>E108/E109</f>
        <v>11.609288887663535</v>
      </c>
      <c r="F110" s="17"/>
    </row>
    <row r="111" spans="1:10" ht="12.75">
      <c r="A111" s="1"/>
      <c r="B111" s="218"/>
      <c r="C111" s="161"/>
      <c r="D111" s="161"/>
      <c r="E111" s="219"/>
      <c r="F111" s="17"/>
      <c r="J111" s="88"/>
    </row>
    <row r="112" spans="1:6" ht="15.75">
      <c r="A112" s="1"/>
      <c r="B112" s="137" t="s">
        <v>75</v>
      </c>
      <c r="C112" s="85"/>
      <c r="D112" s="84"/>
      <c r="E112" s="194"/>
      <c r="F112" s="17"/>
    </row>
    <row r="113" spans="1:10" ht="12.75">
      <c r="A113" s="1"/>
      <c r="B113" s="119" t="s">
        <v>104</v>
      </c>
      <c r="C113" s="75">
        <f>Data!D81</f>
        <v>13487</v>
      </c>
      <c r="D113" s="75">
        <f>Data!E81</f>
        <v>12588</v>
      </c>
      <c r="E113" s="195">
        <f>Data!F81</f>
        <v>11438</v>
      </c>
      <c r="F113" s="17"/>
      <c r="J113" s="88"/>
    </row>
    <row r="114" spans="1:6" ht="12.75">
      <c r="A114" s="1"/>
      <c r="B114" s="119" t="s">
        <v>76</v>
      </c>
      <c r="C114" s="75"/>
      <c r="D114" s="75"/>
      <c r="E114" s="195"/>
      <c r="F114" s="17"/>
    </row>
    <row r="115" spans="1:10" ht="12.75">
      <c r="A115" s="1"/>
      <c r="B115" s="119" t="s">
        <v>61</v>
      </c>
      <c r="C115" s="75">
        <f>-Data!D82</f>
        <v>-298</v>
      </c>
      <c r="D115" s="75">
        <f>-Data!E82</f>
        <v>-338</v>
      </c>
      <c r="E115" s="195">
        <f>-Data!F82</f>
        <v>-311</v>
      </c>
      <c r="F115" s="17"/>
      <c r="J115" s="88"/>
    </row>
    <row r="116" spans="1:6" ht="12.75">
      <c r="A116" s="1"/>
      <c r="B116" s="119" t="s">
        <v>62</v>
      </c>
      <c r="C116" s="75">
        <f>-Data!D83</f>
        <v>-687</v>
      </c>
      <c r="D116" s="75">
        <f>-Data!E83</f>
        <v>-687</v>
      </c>
      <c r="E116" s="195">
        <f>-Data!F83</f>
        <v>-687</v>
      </c>
      <c r="F116" s="17"/>
    </row>
    <row r="117" spans="1:10" ht="12.75">
      <c r="A117" s="1"/>
      <c r="B117" s="119" t="s">
        <v>63</v>
      </c>
      <c r="C117" s="75">
        <f>-Data!D84</f>
        <v>-1573</v>
      </c>
      <c r="D117" s="75">
        <f>-Data!E84</f>
        <v>-1573</v>
      </c>
      <c r="E117" s="195">
        <f>-Data!F84</f>
        <v>-832</v>
      </c>
      <c r="F117" s="17"/>
      <c r="J117" s="88"/>
    </row>
    <row r="118" spans="1:6" ht="12.75">
      <c r="A118" s="1"/>
      <c r="B118" s="119" t="s">
        <v>64</v>
      </c>
      <c r="C118" s="75">
        <f>-Data!D85</f>
        <v>-518</v>
      </c>
      <c r="D118" s="75">
        <f>-Data!E85</f>
        <v>-190</v>
      </c>
      <c r="E118" s="195">
        <f>-Data!F85</f>
        <v>-181</v>
      </c>
      <c r="F118" s="17"/>
    </row>
    <row r="119" spans="1:10" ht="12.75">
      <c r="A119" s="1"/>
      <c r="B119" s="119" t="s">
        <v>65</v>
      </c>
      <c r="C119" s="75"/>
      <c r="D119" s="75"/>
      <c r="E119" s="195"/>
      <c r="F119" s="17"/>
      <c r="J119" s="88"/>
    </row>
    <row r="120" spans="1:6" ht="12.75">
      <c r="A120" s="1"/>
      <c r="B120" s="119" t="s">
        <v>105</v>
      </c>
      <c r="C120" s="75">
        <f>-Data!D87</f>
        <v>-1776</v>
      </c>
      <c r="D120" s="75">
        <f>-Data!E87</f>
        <v>-1886</v>
      </c>
      <c r="E120" s="195">
        <f>-Data!F87</f>
        <v>-2075</v>
      </c>
      <c r="F120" s="17"/>
    </row>
    <row r="121" spans="1:10" ht="12.75">
      <c r="A121" s="1"/>
      <c r="B121" s="119" t="s">
        <v>66</v>
      </c>
      <c r="C121" s="75">
        <f>-Data!D88</f>
        <v>-27</v>
      </c>
      <c r="D121" s="75">
        <f>-Data!E88</f>
        <v>-5</v>
      </c>
      <c r="E121" s="195">
        <f>-Data!F88</f>
        <v>0</v>
      </c>
      <c r="F121" s="17"/>
      <c r="J121" s="88"/>
    </row>
    <row r="122" spans="1:6" ht="12.75">
      <c r="A122" s="1"/>
      <c r="B122" s="131" t="s">
        <v>83</v>
      </c>
      <c r="C122" s="164">
        <f>Data!D89</f>
        <v>0</v>
      </c>
      <c r="D122" s="164">
        <f>Data!E89</f>
        <v>139</v>
      </c>
      <c r="E122" s="220">
        <f>Data!F89</f>
        <v>-86</v>
      </c>
      <c r="F122" s="17"/>
    </row>
    <row r="123" spans="1:10" s="58" customFormat="1" ht="12.75">
      <c r="A123" s="43"/>
      <c r="B123" s="56" t="s">
        <v>77</v>
      </c>
      <c r="C123" s="132">
        <f>SUM(C113:C122)</f>
        <v>8608</v>
      </c>
      <c r="D123" s="132">
        <f>SUM(D113:D122)</f>
        <v>8048</v>
      </c>
      <c r="E123" s="195">
        <f>SUM(E113:E122)</f>
        <v>7266</v>
      </c>
      <c r="F123" s="57"/>
      <c r="J123" s="88"/>
    </row>
    <row r="124" spans="1:10" s="58" customFormat="1" ht="12.75">
      <c r="A124" s="43"/>
      <c r="B124" s="46" t="s">
        <v>78</v>
      </c>
      <c r="C124" s="132">
        <f>Data!D90</f>
        <v>180673</v>
      </c>
      <c r="D124" s="132">
        <f>Data!E90</f>
        <v>169321</v>
      </c>
      <c r="E124" s="221">
        <f>Data!F90</f>
        <v>157471</v>
      </c>
      <c r="F124" s="17"/>
      <c r="J124" s="3"/>
    </row>
    <row r="125" spans="1:10" ht="13.5" thickBot="1">
      <c r="A125" s="1"/>
      <c r="B125" s="222" t="s">
        <v>75</v>
      </c>
      <c r="C125" s="223">
        <f>C123/C124</f>
        <v>0.04764408627741832</v>
      </c>
      <c r="D125" s="223">
        <f>D123/D124</f>
        <v>0.04753102096018805</v>
      </c>
      <c r="E125" s="224">
        <f>E123/E124</f>
        <v>0.046141829289202456</v>
      </c>
      <c r="F125" s="17"/>
      <c r="J125" s="88"/>
    </row>
    <row r="126" spans="2:5" ht="12.75">
      <c r="B126" s="4"/>
      <c r="C126" s="114"/>
      <c r="D126" s="4"/>
      <c r="E126" s="4"/>
    </row>
  </sheetData>
  <sheetProtection password="CC8A" sheet="1" objects="1" scenarios="1"/>
  <printOptions/>
  <pageMargins left="0.31" right="0.33" top="0.51" bottom="0.53" header="0.32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MJ Venter</cp:lastModifiedBy>
  <cp:lastPrinted>2005-02-03T22:54:41Z</cp:lastPrinted>
  <dcterms:created xsi:type="dcterms:W3CDTF">2005-01-19T23:11:17Z</dcterms:created>
  <dcterms:modified xsi:type="dcterms:W3CDTF">2005-02-08T09:08:09Z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699524589</vt:i4>
  </property>
  <property fmtid="{D5CDD505-2E9C-101B-9397-08002B2CF9AE}" pid="3" name="_EmailSubject">
    <vt:lpwstr>Updated Template</vt:lpwstr>
  </property>
  <property fmtid="{D5CDD505-2E9C-101B-9397-08002B2CF9AE}" pid="4" name="_AuthorEmail">
    <vt:lpwstr>michael.venter@cba.com.au</vt:lpwstr>
  </property>
  <property fmtid="{D5CDD505-2E9C-101B-9397-08002B2CF9AE}" pid="5" name="_AuthorEmailDisplayName">
    <vt:lpwstr>Venter, Michael</vt:lpwstr>
  </property>
  <property fmtid="{D5CDD505-2E9C-101B-9397-08002B2CF9AE}" pid="6" name="_PreviousAdHocReviewCycleID">
    <vt:i4>-1646491956</vt:i4>
  </property>
</Properties>
</file>